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4.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1" sheetId="22" r:id="rId22"/>
    <sheet name="07.1" sheetId="23" r:id="rId23"/>
    <sheet name="06" sheetId="24" r:id="rId24"/>
    <sheet name="07" sheetId="25" r:id="rId25"/>
    <sheet name="11" sheetId="26" r:id="rId26"/>
    <sheet name="12" sheetId="27" r:id="rId27"/>
    <sheet name=" 19"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3">'06'!$A$1:$S$85</definedName>
    <definedName name="_xlnm.Print_Area" localSheetId="24">'07'!$A$1:$T$85</definedName>
    <definedName name="_xlnm.Print_Area" localSheetId="25">'11'!$A$1:$U$30</definedName>
    <definedName name="_xlnm.Print_Area" localSheetId="1">'Mãu BC mien giam 8'!$A$1:$N$36</definedName>
    <definedName name="_xlnm.Print_Area" localSheetId="15">'PT02'!$A$1:$C$40</definedName>
    <definedName name="_xlnm.Print_Area" localSheetId="19">'PT04'!$A$1:$C$41</definedName>
    <definedName name="_xlnm.Print_Titles" localSheetId="23">'06'!$6:$10</definedName>
    <definedName name="_xlnm.Print_Titles" localSheetId="24">'07'!$6:$10</definedName>
    <definedName name="_xlnm.Print_Titles" localSheetId="10">'bieu lay so lieu bc viet'!$6:$11</definedName>
    <definedName name="TCTD" localSheetId="25">#REF!</definedName>
    <definedName name="TCTD" localSheetId="26">#REF!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7.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<sst xmlns="http://schemas.openxmlformats.org/spreadsheetml/2006/main" count="3559" uniqueCount="812">
  <si>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</si>
  <si>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</si>
  <si>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</si>
  <si>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</si>
  <si>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</si>
  <si>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</si>
  <si>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</si>
  <si>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</si>
  <si>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</si>
  <si>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</si>
  <si>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</si>
  <si>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</si>
  <si>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</si>
  <si>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</si>
  <si>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</si>
  <si>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</si>
  <si>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</si>
  <si>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</si>
  <si>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</si>
  <si>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</si>
  <si>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</si>
  <si>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</si>
  <si>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</si>
  <si>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</si>
  <si>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</si>
  <si>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</si>
  <si>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</si>
  <si>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</si>
  <si>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</si>
  <si>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</si>
  <si>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</si>
  <si>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</si>
  <si>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</si>
  <si>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</si>
  <si>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</si>
  <si>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</si>
  <si>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</si>
  <si>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</si>
  <si>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</si>
  <si>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</si>
  <si>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</si>
  <si>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</si>
  <si>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</si>
  <si>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</si>
  <si>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</si>
  <si>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</si>
  <si>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</si>
  <si>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</si>
  <si>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</si>
  <si>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</si>
  <si>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</si>
  <si>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</si>
  <si>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</si>
  <si>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</si>
  <si>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</si>
  <si>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</si>
  <si>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</si>
  <si>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</si>
  <si>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</si>
  <si>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</si>
  <si>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</si>
  <si>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</si>
  <si>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</si>
  <si>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</si>
  <si>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</si>
  <si>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</si>
  <si>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</si>
  <si>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</si>
  <si>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</si>
  <si>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</si>
  <si>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</si>
  <si>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</si>
  <si>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</si>
  <si>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</si>
  <si>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</si>
  <si>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</si>
  <si>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</si>
  <si>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</si>
  <si>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</si>
  <si>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</si>
  <si>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</si>
  <si>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</si>
  <si>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</si>
  <si>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</si>
  <si>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</si>
  <si>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</si>
  <si>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</si>
  <si>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</si>
  <si>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</si>
  <si>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</si>
  <si>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</si>
  <si>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</si>
  <si>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</si>
  <si>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</si>
  <si>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</si>
  <si>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</si>
  <si>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</si>
  <si>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</si>
  <si>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</si>
  <si>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</si>
  <si>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</si>
  <si>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</si>
  <si>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</si>
  <si>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</si>
  <si>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</si>
  <si>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</si>
  <si>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</si>
  <si>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</si>
  <si>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</si>
  <si>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</si>
  <si>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</si>
  <si>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</si>
  <si>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</si>
  <si>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</si>
  <si>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</si>
  <si>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</si>
  <si>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</si>
  <si>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</si>
  <si>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</si>
  <si>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</si>
  <si>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</si>
  <si>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</si>
  <si>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</si>
  <si>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</si>
  <si>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</si>
  <si>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</si>
  <si>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</si>
  <si>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</si>
  <si>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</si>
  <si>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</si>
  <si>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</si>
  <si>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</si>
  <si>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</si>
  <si>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</si>
  <si>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</si>
  <si>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</si>
  <si>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</si>
  <si>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</si>
  <si>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</si>
  <si>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</si>
  <si>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</si>
  <si>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</si>
  <si>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</si>
  <si>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</si>
  <si>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</si>
  <si>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</si>
  <si>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</si>
  <si>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</si>
  <si>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</si>
  <si>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</si>
  <si>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</si>
  <si>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</si>
  <si>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</si>
  <si>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</si>
  <si>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</si>
  <si>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</si>
  <si>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</si>
  <si>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</si>
  <si>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</si>
  <si>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</si>
  <si>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</si>
  <si>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</si>
  <si>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</si>
  <si>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</si>
  <si>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</si>
  <si>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</si>
  <si>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</si>
  <si>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</si>
  <si>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</si>
  <si>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</si>
  <si>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</si>
  <si>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</si>
  <si>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</si>
  <si>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</si>
  <si>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</si>
  <si>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</si>
  <si>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</si>
  <si>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</si>
  <si>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</si>
  <si>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</si>
  <si>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</si>
  <si>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</si>
  <si>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</si>
  <si>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</si>
  <si>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</si>
  <si>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</si>
  <si>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</si>
  <si>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</si>
  <si>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</si>
  <si>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</si>
  <si>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</si>
  <si>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</si>
  <si>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</si>
  <si>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</si>
  <si>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</si>
  <si>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</si>
  <si>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</si>
  <si>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</si>
  <si>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</si>
  <si>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</si>
  <si>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</si>
  <si>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</si>
  <si>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</si>
  <si>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</si>
  <si>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</si>
  <si>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</si>
  <si>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</si>
  <si>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</si>
  <si>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</si>
  <si>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</si>
  <si>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</si>
  <si>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</si>
  <si>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</si>
  <si>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</si>
  <si>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</si>
  <si>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</si>
  <si>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</si>
  <si>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</si>
  <si>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</si>
  <si>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</si>
  <si>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</si>
  <si>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</si>
  <si>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</si>
  <si>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</si>
  <si>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</si>
  <si>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</si>
  <si>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</si>
  <si>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</si>
  <si>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</si>
  <si>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</si>
  <si>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</si>
  <si>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</si>
  <si>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</si>
  <si>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</si>
  <si>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</si>
  <si>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</si>
  <si>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</si>
  <si>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</si>
  <si>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</si>
  <si>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</si>
  <si>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</si>
  <si>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</si>
  <si>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</si>
  <si>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</si>
  <si>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</si>
  <si>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</si>
  <si>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</si>
  <si>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</si>
  <si>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</si>
  <si>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</si>
  <si>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</si>
  <si>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</si>
  <si>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</si>
  <si>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</si>
  <si>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</si>
  <si>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</si>
  <si>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</si>
  <si>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</si>
  <si>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</si>
  <si>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</si>
  <si>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</si>
  <si>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</si>
  <si>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</si>
  <si>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</si>
  <si>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</si>
  <si>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</si>
  <si>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</si>
  <si>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</si>
  <si>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</si>
  <si>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</si>
  <si>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</si>
  <si>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</si>
  <si>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</si>
  <si>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</si>
  <si>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</si>
  <si>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</si>
  <si>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</si>
  <si>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</si>
  <si>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</si>
  <si>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</si>
  <si>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</si>
  <si>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</si>
  <si>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</si>
  <si>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</si>
  <si>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</si>
  <si>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</si>
  <si>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</si>
  <si>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</si>
  <si>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</si>
  <si>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</si>
  <si>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</si>
  <si>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</si>
  <si>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</si>
  <si>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</si>
  <si>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</si>
  <si>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</si>
  <si>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</si>
  <si>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</si>
  <si>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</si>
  <si>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</si>
  <si>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</si>
  <si>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</si>
  <si>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</si>
  <si>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</si>
  <si>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</si>
  <si>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</si>
  <si>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</si>
  <si>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</si>
  <si>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</si>
  <si>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</si>
  <si>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</si>
  <si>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</si>
  <si>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</si>
  <si>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</si>
  <si>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</si>
  <si>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</si>
  <si>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</si>
  <si>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</si>
  <si>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</si>
  <si>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</si>
  <si>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</si>
  <si>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</si>
  <si>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</si>
  <si>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</si>
  <si>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</si>
  <si>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</si>
  <si>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</si>
  <si>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</si>
  <si>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</si>
  <si>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</si>
  <si>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</si>
  <si>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</si>
  <si>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</si>
  <si>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</si>
  <si>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</si>
  <si>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</si>
  <si>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</si>
  <si>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</si>
  <si>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</si>
  <si>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</si>
  <si>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</si>
  <si>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</si>
  <si>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</si>
  <si>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</si>
  <si>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</si>
  <si>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</si>
  <si>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</si>
  <si>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</si>
  <si>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</si>
  <si>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</si>
  <si>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</si>
  <si>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</si>
  <si>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</si>
  <si>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</si>
  <si>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</si>
  <si>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</si>
  <si>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</si>
  <si>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</si>
  <si>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</si>
  <si>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</si>
  <si>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</si>
  <si>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</si>
  <si>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</si>
  <si>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</si>
  <si>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</si>
  <si>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</si>
  <si>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</si>
  <si>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</si>
  <si>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</si>
  <si>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</si>
  <si>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</si>
  <si>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</si>
  <si>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</si>
  <si>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</si>
  <si>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</si>
  <si>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</si>
  <si>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</si>
  <si>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</si>
  <si>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</si>
  <si>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</si>
  <si>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</si>
  <si>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</si>
  <si>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</si>
  <si>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</si>
  <si>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</si>
  <si>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</si>
  <si>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</si>
  <si>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</si>
  <si>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</si>
  <si>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</si>
  <si>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</si>
  <si>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</si>
  <si>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</si>
  <si>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</si>
  <si>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</si>
  <si>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</si>
  <si>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</si>
  <si>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</si>
  <si>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</si>
  <si>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</si>
  <si>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</si>
  <si>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</si>
  <si>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</si>
  <si>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</si>
  <si>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</si>
  <si>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</si>
  <si>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</si>
  <si>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</si>
  <si>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</si>
  <si>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</si>
  <si>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</si>
  <si>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</si>
  <si>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</si>
  <si>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</si>
  <si>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</si>
  <si>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</si>
  <si>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</si>
  <si>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</si>
  <si>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</si>
  <si>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</si>
  <si>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</si>
  <si>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</si>
  <si>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</si>
  <si>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</si>
  <si>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</si>
  <si>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</si>
  <si>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</si>
  <si>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</si>
  <si>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</si>
  <si>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</si>
  <si>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</si>
  <si>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</si>
  <si>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</si>
  <si>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</si>
  <si>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</si>
  <si>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</si>
  <si>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</si>
  <si>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</si>
  <si>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</si>
  <si>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</si>
  <si>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</si>
  <si>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</si>
  <si>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</si>
  <si>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</si>
  <si>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</si>
  <si>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</si>
  <si>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</si>
  <si>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</si>
  <si>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</si>
  <si>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</si>
  <si>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</si>
  <si>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</si>
  <si>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</si>
  <si>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</si>
  <si>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</si>
  <si>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</si>
  <si>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</si>
  <si>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</si>
  <si>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</si>
  <si>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</si>
  <si>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</si>
  <si>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</si>
  <si>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</si>
  <si>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</si>
  <si>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</si>
  <si>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</si>
  <si>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</si>
  <si>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</si>
  <si>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</si>
  <si>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</si>
  <si>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</si>
  <si>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</si>
  <si>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</si>
  <si>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</si>
  <si>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</si>
  <si>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</si>
  <si>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</si>
  <si>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</si>
  <si>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</si>
  <si>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</si>
  <si>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</si>
  <si>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</si>
  <si>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</si>
  <si>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</si>
  <si>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</si>
  <si>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</si>
  <si>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</si>
  <si>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</si>
  <si>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</si>
  <si>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</si>
  <si>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</si>
  <si>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</si>
  <si>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</si>
  <si>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</si>
  <si>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</si>
  <si>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</si>
  <si>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</si>
  <si>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</si>
  <si>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</si>
  <si>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</si>
  <si>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</si>
  <si>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</si>
  <si>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</si>
  <si>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</si>
  <si>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</si>
  <si>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</si>
  <si>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</si>
  <si>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</si>
  <si>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</si>
  <si>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</si>
  <si>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</si>
  <si>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</si>
  <si>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</si>
  <si>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</si>
  <si>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</si>
  <si>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</si>
  <si>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</si>
  <si>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</si>
  <si>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</si>
  <si>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</si>
  <si>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</si>
  <si>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</si>
  <si>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</si>
  <si>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</si>
  <si>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</si>
  <si>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</si>
  <si>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</si>
  <si>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</si>
  <si>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</si>
  <si>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</si>
  <si>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</si>
  <si>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</si>
  <si>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</si>
  <si>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</si>
  <si>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</si>
  <si>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</si>
  <si>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</si>
  <si>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</si>
  <si>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</si>
  <si>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</si>
  <si>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</si>
  <si>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</si>
  <si>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</si>
  <si>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</si>
  <si>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</si>
  <si>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</si>
  <si>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</si>
  <si>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</si>
  <si>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</si>
  <si>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</si>
  <si>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</si>
  <si>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</si>
  <si>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</si>
  <si>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</si>
  <si>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</si>
  <si>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</si>
  <si>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</si>
  <si>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</si>
  <si>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</si>
  <si>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</si>
  <si>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</si>
  <si>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</si>
  <si>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</si>
  <si>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</si>
  <si>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</si>
  <si>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</si>
  <si>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</si>
  <si>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</si>
  <si>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</si>
  <si>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</si>
  <si>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</si>
  <si>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</si>
  <si>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</si>
  <si>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</si>
  <si>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</si>
  <si>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</si>
  <si>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</si>
  <si>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</si>
  <si>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</si>
  <si>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</si>
  <si>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</si>
  <si>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</si>
  <si>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</si>
  <si>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</si>
  <si>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</si>
  <si>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</si>
  <si>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</si>
  <si>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</si>
  <si>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</si>
  <si>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</si>
  <si>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</si>
  <si>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</si>
  <si>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</si>
  <si>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</si>
  <si>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</si>
  <si>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</si>
  <si>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</si>
  <si>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</si>
  <si>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</si>
  <si>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</si>
  <si>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</si>
  <si>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</si>
  <si>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</si>
  <si>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</si>
  <si>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</si>
  <si>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</si>
  <si>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</si>
  <si>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</si>
  <si>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</si>
  <si>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</si>
  <si>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</si>
  <si>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</si>
  <si>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</si>
  <si>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</si>
  <si>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</si>
  <si>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</si>
  <si>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</si>
  <si>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</si>
  <si>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</si>
  <si>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</si>
  <si>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</si>
  <si>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</si>
  <si>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</si>
  <si>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</si>
  <si>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</si>
  <si>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Đơn vị tính: Việc</t>
  </si>
  <si>
    <t>Số việc phải đôn đốc thi hành án hành chính đã nhận</t>
  </si>
  <si>
    <t>Kết quả đôn đốc thi hành án hành chính</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</si>
  <si>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</si>
  <si>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</si>
  <si>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</si>
  <si>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</si>
  <si>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</si>
  <si>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</si>
  <si>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</si>
  <si>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</si>
  <si>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</si>
  <si>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</si>
  <si>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</si>
  <si>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</si>
  <si>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</si>
  <si>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 xml:space="preserve"> Ngày nhận báo cáo:………………...…</t>
  </si>
  <si>
    <t>CTHADS TRÀ VINH</t>
  </si>
  <si>
    <t>Nhan Quốc Hải</t>
  </si>
  <si>
    <t>Trần Việt Hồng</t>
  </si>
  <si>
    <t>PHÓ CỤC TRƯỞNG</t>
  </si>
  <si>
    <t xml:space="preserve">    - Cột 1= cột 2 + cột 3; cột 4= cột 5 + cột 6.</t>
  </si>
  <si>
    <t xml:space="preserve">    - Đối với Chi cục thi hành án dân sự chỉ thống kê số chung của Chi cục;</t>
  </si>
  <si>
    <t xml:space="preserve">   - Biểu mẫu này dùng cho Chi cục Thi hành án dân sự và Cục Thi hành án dân sự;</t>
  </si>
  <si>
    <t>H. TRÀ CÚ</t>
  </si>
  <si>
    <t>H. CẦU KÈ</t>
  </si>
  <si>
    <t>H. CÀNG LONG</t>
  </si>
  <si>
    <t>H. TIỂU CẦN</t>
  </si>
  <si>
    <t>H. CẦU NGANG</t>
  </si>
  <si>
    <t>H. DUYÊN HẢI</t>
  </si>
  <si>
    <t>TX. DUYÊN HẢI</t>
  </si>
  <si>
    <t>H. CHÂU THÀNH</t>
  </si>
  <si>
    <t>TP. TRÀ VINH</t>
  </si>
  <si>
    <t>CHI CỤC THI HÀNH ÁN</t>
  </si>
  <si>
    <t>CỤC THI HÀNH ÁN DÂN SỰ TỈNH</t>
  </si>
  <si>
    <t>TỔNG CỘNG</t>
  </si>
  <si>
    <t xml:space="preserve">Tổng số 
</t>
  </si>
  <si>
    <t xml:space="preserve">Số văn bản thông báo kết quả thi hành án nhận được
</t>
  </si>
  <si>
    <t xml:space="preserve">
….tháng, năm 20.…….
</t>
  </si>
  <si>
    <t>CỤC THADS TỈNH</t>
  </si>
  <si>
    <t>Đơn vị nhận báo cáo:</t>
  </si>
  <si>
    <t>Võ Quang Vinh</t>
  </si>
  <si>
    <t>9.4</t>
  </si>
  <si>
    <t>Dương Trung Tực</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</si>
  <si>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</si>
  <si>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</si>
  <si>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</si>
  <si>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</si>
  <si>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</si>
  <si>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</si>
  <si>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</si>
  <si>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</si>
  <si>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</si>
  <si>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</si>
  <si>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</si>
  <si>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</si>
  <si>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</si>
  <si>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</si>
  <si>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</si>
  <si>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</si>
  <si>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</si>
  <si>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</si>
  <si>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</si>
  <si>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</si>
  <si>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</si>
  <si>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</si>
  <si>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</si>
  <si>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</si>
  <si>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</si>
  <si>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</si>
  <si>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</si>
  <si>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</si>
  <si>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Lê Thị Cẩm Thúy</t>
  </si>
  <si>
    <t>6.5</t>
  </si>
  <si>
    <t>Dương Bền</t>
  </si>
  <si>
    <t>6.4</t>
  </si>
  <si>
    <t>Thạch Sa Oanh</t>
  </si>
  <si>
    <t>6.3</t>
  </si>
  <si>
    <t>Nguyễn Khắc Thanh Dự</t>
  </si>
  <si>
    <t>6.2</t>
  </si>
  <si>
    <t>Nguyễn Minh Kiệt</t>
  </si>
  <si>
    <t>6.1</t>
  </si>
  <si>
    <t>Huyện Tiểu Cần</t>
  </si>
  <si>
    <t>Huỳnh Văn Kha</t>
  </si>
  <si>
    <t>5.5</t>
  </si>
  <si>
    <t>Dương Thanh Long</t>
  </si>
  <si>
    <t>5.4</t>
  </si>
  <si>
    <t>Thạch Chanh Đara</t>
  </si>
  <si>
    <t>Nguyễn Xuân Thành</t>
  </si>
  <si>
    <t>Trần Thị Điệp</t>
  </si>
  <si>
    <t>Huyện Cầu Ngang</t>
  </si>
  <si>
    <t>Lào Thị Hưởng</t>
  </si>
  <si>
    <t>Thạch ĐaRa</t>
  </si>
  <si>
    <t>Trương Thanh Hưng</t>
  </si>
  <si>
    <t>Trần Văn To</t>
  </si>
  <si>
    <t>Huyện Duyên Hải</t>
  </si>
  <si>
    <t>30</t>
  </si>
  <si>
    <t>Trần Thị Ngọc Hương</t>
  </si>
  <si>
    <t>3.4</t>
  </si>
  <si>
    <t>Huỳnh Hoàng Vũ</t>
  </si>
  <si>
    <t>28</t>
  </si>
  <si>
    <t>Ngô Văn Sỹ</t>
  </si>
  <si>
    <t>Trần Vũ Linh</t>
  </si>
  <si>
    <t>Thị Xã Duyên Hải</t>
  </si>
  <si>
    <t>Thạch Phong</t>
  </si>
  <si>
    <t>2.5</t>
  </si>
  <si>
    <t>Phạm Thị Mười</t>
  </si>
  <si>
    <t>2.4</t>
  </si>
  <si>
    <t>Trần Tấn Vinh</t>
  </si>
  <si>
    <t>2.3</t>
  </si>
  <si>
    <t>64</t>
  </si>
  <si>
    <t>Trần Văn Tuấn</t>
  </si>
  <si>
    <t>Huỳnh Công Thành</t>
  </si>
  <si>
    <t>Huyện Châu Thành</t>
  </si>
  <si>
    <t>Trần Thị Thu Hiền</t>
  </si>
  <si>
    <t>Hồ Quốc Nhi</t>
  </si>
  <si>
    <t>Nguyễn Thanh Cao</t>
  </si>
  <si>
    <t>Lâm Sô Phone</t>
  </si>
  <si>
    <t>Lâm Văn Thừa</t>
  </si>
  <si>
    <t>Phan Ngọc Siêng</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</si>
  <si>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</si>
  <si>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</si>
  <si>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</si>
  <si>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</si>
  <si>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</si>
  <si>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</si>
  <si>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</si>
  <si>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</si>
  <si>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</si>
  <si>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</si>
  <si>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</si>
  <si>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Nguyễn K.Thanh Dự</t>
  </si>
  <si>
    <t>8,400</t>
  </si>
  <si>
    <t>1,775</t>
  </si>
  <si>
    <t>281,211</t>
  </si>
  <si>
    <t>138,663</t>
  </si>
  <si>
    <t>Cục THADS TỈNH</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</si>
  <si>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</si>
  <si>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</si>
  <si>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</si>
  <si>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</si>
  <si>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</si>
  <si>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</si>
  <si>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</si>
  <si>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</si>
  <si>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</si>
  <si>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</si>
  <si>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</si>
  <si>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</si>
  <si>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</si>
  <si>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</si>
  <si>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Thi hành 
xong</t>
  </si>
  <si>
    <t>Tỷ lệ 
giảm án tồn</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</si>
  <si>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</si>
  <si>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</si>
  <si>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</si>
  <si>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</si>
  <si>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</si>
  <si>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</si>
  <si>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</si>
  <si>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</si>
  <si>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100</t>
  </si>
  <si>
    <t>115</t>
  </si>
  <si>
    <t>69</t>
  </si>
  <si>
    <t>75</t>
  </si>
  <si>
    <r>
      <rPr>
        <sz val="12"/>
        <color indexed="10"/>
        <rFont val="Times New Roman"/>
        <family val="1"/>
      </rPr>
      <t>09</t>
    </r>
    <r>
      <rPr>
        <sz val="12"/>
        <rFont val="Times New Roman"/>
        <family val="1"/>
      </rPr>
      <t xml:space="preserve"> tháng / năm 2016</t>
    </r>
  </si>
  <si>
    <r>
      <rPr>
        <sz val="12"/>
        <color indexed="10"/>
        <rFont val="Times New Roman"/>
        <family val="1"/>
      </rPr>
      <t>Trà Vinh</t>
    </r>
    <r>
      <rPr>
        <sz val="12"/>
        <rFont val="Times New Roman"/>
        <family val="1"/>
      </rPr>
      <t xml:space="preserve">, ngày </t>
    </r>
    <r>
      <rPr>
        <sz val="12"/>
        <color indexed="10"/>
        <rFont val="Times New Roman"/>
        <family val="1"/>
      </rPr>
      <t>1</t>
    </r>
    <r>
      <rPr>
        <sz val="12"/>
        <rFont val="Times New Roman"/>
        <family val="1"/>
      </rPr>
      <t xml:space="preserve"> tháng </t>
    </r>
    <r>
      <rPr>
        <sz val="12"/>
        <color indexed="10"/>
        <rFont val="Times New Roman"/>
        <family val="1"/>
      </rPr>
      <t>7</t>
    </r>
    <r>
      <rPr>
        <sz val="12"/>
        <rFont val="Times New Roman"/>
        <family val="1"/>
      </rPr>
      <t xml:space="preserve"> năm 2016</t>
    </r>
  </si>
  <si>
    <t>19</t>
  </si>
  <si>
    <t>176</t>
  </si>
  <si>
    <t>138</t>
  </si>
  <si>
    <t>31</t>
  </si>
  <si>
    <t>90</t>
  </si>
  <si>
    <t>188</t>
  </si>
  <si>
    <t>81</t>
  </si>
  <si>
    <t>54</t>
  </si>
  <si>
    <t>207</t>
  </si>
  <si>
    <t>113</t>
  </si>
  <si>
    <t>137</t>
  </si>
  <si>
    <t>124</t>
  </si>
  <si>
    <t>351</t>
  </si>
  <si>
    <t>236</t>
  </si>
  <si>
    <t>87</t>
  </si>
  <si>
    <t>128</t>
  </si>
  <si>
    <t>142</t>
  </si>
  <si>
    <t>32</t>
  </si>
  <si>
    <t>110,840</t>
  </si>
  <si>
    <t>0</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</si>
</sst>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s>
  <fonts count="178">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i/>
      <sz val="11"/>
      <color indexed="10"/>
      <name val="Times New Roman"/>
      <family val="1"/>
    </font>
    <font>
      <sz val="9"/>
      <name val="Arial"/>
      <family val="2"/>
    </font>
    <font>
      <sz val="12"/>
      <name val=".VnHelvetInsH"/>
      <family val="2"/>
    </font>
    <font>
      <i/>
      <sz val="9"/>
      <color indexed="12"/>
      <name val="Times New Roman"/>
      <family val="1"/>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sz val="6"/>
      <name val="Times New Roman"/>
      <family val="1"/>
    </font>
    <font>
      <b/>
      <sz val="6"/>
      <name val="Times New Roman"/>
      <family val="1"/>
    </font>
    <font>
      <b/>
      <sz val="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10"/>
      <name val="Times New Roman"/>
      <family val="1"/>
    </font>
    <font>
      <i/>
      <sz val="9"/>
      <color indexed="10"/>
      <name val="Times New Roman"/>
      <family val="1"/>
    </font>
    <font>
      <sz val="6"/>
      <color indexed="10"/>
      <name val="Times New Roman"/>
      <family val="1"/>
    </font>
    <font>
      <b/>
      <sz val="8"/>
      <color indexed="10"/>
      <name val="Times New Roman"/>
      <family val="1"/>
    </font>
    <font>
      <i/>
      <sz val="7"/>
      <color indexed="10"/>
      <name val="Times New Roman"/>
      <family val="1"/>
    </font>
    <font>
      <sz val="9"/>
      <color indexed="10"/>
      <name val="Times New Roman"/>
      <family val="1"/>
    </font>
    <font>
      <sz val="7"/>
      <color indexed="10"/>
      <name val="Times New Roman"/>
      <family val="1"/>
    </font>
    <font>
      <b/>
      <i/>
      <sz val="7"/>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b/>
      <sz val="9"/>
      <color rgb="FFFF0000"/>
      <name val="Times New Roman"/>
      <family val="1"/>
    </font>
    <font>
      <i/>
      <sz val="9"/>
      <color rgb="FFFF0000"/>
      <name val="Times New Roman"/>
      <family val="1"/>
    </font>
    <font>
      <sz val="6"/>
      <color rgb="FFFF0000"/>
      <name val="Times New Roman"/>
      <family val="1"/>
    </font>
    <font>
      <b/>
      <sz val="8"/>
      <color rgb="FFFF0000"/>
      <name val="Times New Roman"/>
      <family val="1"/>
    </font>
    <font>
      <i/>
      <sz val="7"/>
      <color rgb="FFFF0000"/>
      <name val="Times New Roman"/>
      <family val="1"/>
    </font>
    <font>
      <sz val="11"/>
      <color rgb="FFFF0000"/>
      <name val="Times New Roman"/>
      <family val="1"/>
    </font>
    <font>
      <sz val="9"/>
      <color rgb="FFFF0000"/>
      <name val="Times New Roman"/>
      <family val="1"/>
    </font>
    <font>
      <sz val="12"/>
      <color rgb="FFFF0000"/>
      <name val=".VnTime"/>
      <family val="2"/>
    </font>
    <font>
      <sz val="7"/>
      <color rgb="FFFF0000"/>
      <name val="Times New Roman"/>
      <family val="1"/>
    </font>
    <font>
      <b/>
      <i/>
      <sz val="9"/>
      <color rgb="FFFF0000"/>
      <name val="Times New Roman"/>
      <family val="1"/>
    </font>
    <font>
      <b/>
      <i/>
      <sz val="7"/>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48"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48"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8"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48"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48"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48"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48"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48"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48"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48"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48"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49"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49"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9"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9"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9"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9"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49"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49"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49"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49"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9"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49"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50"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51" fillId="37" borderId="1" applyNumberFormat="0" applyAlignment="0" applyProtection="0"/>
    <xf numFmtId="0" fontId="44" fillId="38" borderId="2" applyNumberFormat="0" applyAlignment="0" applyProtection="0"/>
    <xf numFmtId="0" fontId="44" fillId="38" borderId="2" applyNumberFormat="0" applyAlignment="0" applyProtection="0"/>
    <xf numFmtId="0" fontId="152" fillId="39" borderId="3" applyNumberFormat="0" applyAlignment="0" applyProtection="0"/>
    <xf numFmtId="0" fontId="45" fillId="40" borderId="4" applyNumberFormat="0" applyAlignment="0" applyProtection="0"/>
    <xf numFmtId="0" fontId="45"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54"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55"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56"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57"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58" fillId="42" borderId="1" applyNumberFormat="0" applyAlignment="0" applyProtection="0"/>
    <xf numFmtId="0" fontId="51" fillId="9" borderId="2" applyNumberFormat="0" applyAlignment="0" applyProtection="0"/>
    <xf numFmtId="0" fontId="51" fillId="9" borderId="2" applyNumberFormat="0" applyAlignment="0" applyProtection="0"/>
    <xf numFmtId="0" fontId="159"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60"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61"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6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3"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6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537">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40" applyNumberFormat="1" applyFont="1" applyFill="1" applyBorder="1" applyAlignment="1" applyProtection="1">
      <alignment horizontal="center" vertical="center"/>
      <protection/>
    </xf>
    <xf numFmtId="49" fontId="0" fillId="47" borderId="0" xfId="142" applyNumberFormat="1" applyFont="1" applyFill="1" applyBorder="1" applyAlignment="1">
      <alignment horizontal="left"/>
      <protection/>
    </xf>
    <xf numFmtId="49" fontId="0" fillId="0" borderId="0" xfId="142" applyNumberFormat="1" applyFont="1">
      <alignment/>
      <protection/>
    </xf>
    <xf numFmtId="49" fontId="0" fillId="0" borderId="0" xfId="142" applyNumberFormat="1">
      <alignment/>
      <protection/>
    </xf>
    <xf numFmtId="49" fontId="0" fillId="0" borderId="0" xfId="142" applyNumberFormat="1" applyFont="1" applyAlignment="1">
      <alignment horizontal="left"/>
      <protection/>
    </xf>
    <xf numFmtId="49" fontId="0" fillId="0" borderId="0" xfId="142" applyNumberFormat="1" applyFont="1" applyBorder="1" applyAlignment="1">
      <alignment wrapText="1"/>
      <protection/>
    </xf>
    <xf numFmtId="49" fontId="20" fillId="0" borderId="0" xfId="142" applyNumberFormat="1" applyFont="1" applyAlignment="1">
      <alignment/>
      <protection/>
    </xf>
    <xf numFmtId="49" fontId="0" fillId="0" borderId="0" xfId="142" applyNumberFormat="1" applyFont="1" applyBorder="1" applyAlignment="1">
      <alignment horizontal="left" wrapText="1"/>
      <protection/>
    </xf>
    <xf numFmtId="49" fontId="23" fillId="0" borderId="0" xfId="142" applyNumberFormat="1" applyFont="1" applyAlignment="1">
      <alignment horizontal="left"/>
      <protection/>
    </xf>
    <xf numFmtId="49" fontId="0" fillId="0" borderId="0" xfId="142" applyNumberFormat="1" applyFont="1" applyFill="1" applyAlignment="1">
      <alignment/>
      <protection/>
    </xf>
    <xf numFmtId="49" fontId="0" fillId="0" borderId="0" xfId="142" applyNumberFormat="1" applyFont="1" applyFill="1" applyAlignment="1">
      <alignment horizontal="center"/>
      <protection/>
    </xf>
    <xf numFmtId="49" fontId="0" fillId="0" borderId="0" xfId="142" applyNumberFormat="1" applyFont="1" applyAlignment="1">
      <alignment horizontal="center"/>
      <protection/>
    </xf>
    <xf numFmtId="49" fontId="0" fillId="0" borderId="0" xfId="142" applyNumberFormat="1" applyFont="1" applyFill="1">
      <alignment/>
      <protection/>
    </xf>
    <xf numFmtId="49" fontId="18" fillId="47" borderId="22" xfId="142" applyNumberFormat="1" applyFont="1" applyFill="1" applyBorder="1" applyAlignment="1">
      <alignment/>
      <protection/>
    </xf>
    <xf numFmtId="49" fontId="12" fillId="0" borderId="20" xfId="142" applyNumberFormat="1" applyFont="1" applyFill="1" applyBorder="1" applyAlignment="1">
      <alignment horizontal="center" vertical="center" wrapText="1"/>
      <protection/>
    </xf>
    <xf numFmtId="49" fontId="58" fillId="48" borderId="20" xfId="142" applyNumberFormat="1" applyFont="1" applyFill="1" applyBorder="1" applyAlignment="1">
      <alignment horizontal="center"/>
      <protection/>
    </xf>
    <xf numFmtId="49" fontId="12" fillId="0" borderId="21" xfId="142" applyNumberFormat="1" applyFont="1" applyFill="1" applyBorder="1" applyAlignment="1">
      <alignment horizontal="center" vertical="center" wrapText="1"/>
      <protection/>
    </xf>
    <xf numFmtId="49" fontId="12" fillId="0" borderId="20" xfId="142" applyNumberFormat="1" applyFont="1" applyBorder="1" applyAlignment="1">
      <alignment horizontal="center" vertical="center" wrapText="1"/>
      <protection/>
    </xf>
    <xf numFmtId="49" fontId="59" fillId="0" borderId="20" xfId="142" applyNumberFormat="1" applyFont="1" applyFill="1" applyBorder="1" applyAlignment="1">
      <alignment horizontal="center" vertical="center" wrapText="1"/>
      <protection/>
    </xf>
    <xf numFmtId="49" fontId="23" fillId="0" borderId="20" xfId="142" applyNumberFormat="1" applyFont="1" applyBorder="1" applyAlignment="1">
      <alignment horizontal="center" vertical="center"/>
      <protection/>
    </xf>
    <xf numFmtId="3" fontId="0" fillId="0" borderId="20" xfId="142" applyNumberFormat="1" applyFont="1" applyBorder="1" applyAlignment="1">
      <alignment horizontal="center" vertical="center"/>
      <protection/>
    </xf>
    <xf numFmtId="3" fontId="0" fillId="0" borderId="20" xfId="142" applyNumberFormat="1" applyFont="1" applyBorder="1" applyAlignment="1">
      <alignment vertical="center"/>
      <protection/>
    </xf>
    <xf numFmtId="49" fontId="0" fillId="0" borderId="0" xfId="142" applyNumberFormat="1" applyAlignment="1">
      <alignment vertical="center"/>
      <protection/>
    </xf>
    <xf numFmtId="3" fontId="57" fillId="3" borderId="20" xfId="142" applyNumberFormat="1" applyFont="1" applyFill="1" applyBorder="1" applyAlignment="1">
      <alignment vertical="center"/>
      <protection/>
    </xf>
    <xf numFmtId="3" fontId="62" fillId="3" borderId="20" xfId="142" applyNumberFormat="1" applyFont="1" applyFill="1" applyBorder="1" applyAlignment="1">
      <alignment vertical="center"/>
      <protection/>
    </xf>
    <xf numFmtId="49" fontId="63" fillId="0" borderId="20" xfId="142" applyNumberFormat="1" applyFont="1" applyBorder="1" applyAlignment="1">
      <alignment horizontal="center" vertical="center"/>
      <protection/>
    </xf>
    <xf numFmtId="3" fontId="30" fillId="44" borderId="20" xfId="142" applyNumberFormat="1" applyFont="1" applyFill="1" applyBorder="1" applyAlignment="1">
      <alignment vertical="center"/>
      <protection/>
    </xf>
    <xf numFmtId="3" fontId="7" fillId="48" borderId="20" xfId="142" applyNumberFormat="1" applyFont="1" applyFill="1" applyBorder="1" applyAlignment="1">
      <alignment horizontal="center" vertical="center"/>
      <protection/>
    </xf>
    <xf numFmtId="3" fontId="7" fillId="48" borderId="20" xfId="142" applyNumberFormat="1" applyFont="1" applyFill="1" applyBorder="1" applyAlignment="1">
      <alignment vertical="center"/>
      <protection/>
    </xf>
    <xf numFmtId="49" fontId="12" fillId="44" borderId="20" xfId="142" applyNumberFormat="1" applyFont="1" applyFill="1" applyBorder="1" applyAlignment="1">
      <alignment horizontal="center" vertical="center"/>
      <protection/>
    </xf>
    <xf numFmtId="49" fontId="12" fillId="44" borderId="20" xfId="142" applyNumberFormat="1" applyFont="1" applyFill="1" applyBorder="1" applyAlignment="1">
      <alignment horizontal="left" vertical="center"/>
      <protection/>
    </xf>
    <xf numFmtId="3" fontId="34" fillId="48" borderId="20" xfId="142" applyNumberFormat="1" applyFont="1" applyFill="1" applyBorder="1" applyAlignment="1">
      <alignment vertical="center"/>
      <protection/>
    </xf>
    <xf numFmtId="3" fontId="34" fillId="0" borderId="20" xfId="142" applyNumberFormat="1" applyFont="1" applyFill="1" applyBorder="1" applyAlignment="1">
      <alignment vertical="center"/>
      <protection/>
    </xf>
    <xf numFmtId="9" fontId="0" fillId="0" borderId="0" xfId="154" applyFont="1" applyAlignment="1">
      <alignment vertical="center"/>
    </xf>
    <xf numFmtId="49" fontId="12" fillId="44" borderId="23" xfId="142" applyNumberFormat="1" applyFont="1" applyFill="1" applyBorder="1" applyAlignment="1">
      <alignment horizontal="center" vertical="center"/>
      <protection/>
    </xf>
    <xf numFmtId="3" fontId="30" fillId="44" borderId="20" xfId="142" applyNumberFormat="1" applyFont="1" applyFill="1" applyBorder="1" applyAlignment="1">
      <alignment vertical="center"/>
      <protection/>
    </xf>
    <xf numFmtId="49" fontId="8" fillId="0" borderId="20" xfId="142" applyNumberFormat="1" applyFont="1" applyBorder="1" applyAlignment="1">
      <alignment horizontal="center" vertical="center"/>
      <protection/>
    </xf>
    <xf numFmtId="49" fontId="8" fillId="47" borderId="20" xfId="142" applyNumberFormat="1" applyFont="1" applyFill="1" applyBorder="1" applyAlignment="1">
      <alignment horizontal="left" vertical="center"/>
      <protection/>
    </xf>
    <xf numFmtId="49" fontId="10" fillId="47" borderId="20" xfId="142" applyNumberFormat="1" applyFont="1" applyFill="1" applyBorder="1" applyAlignment="1">
      <alignment horizontal="left" vertical="center"/>
      <protection/>
    </xf>
    <xf numFmtId="3" fontId="34" fillId="0" borderId="20" xfId="144" applyNumberFormat="1" applyFont="1" applyFill="1" applyBorder="1" applyAlignment="1">
      <alignment vertical="center"/>
      <protection/>
    </xf>
    <xf numFmtId="49" fontId="25" fillId="0" borderId="0" xfId="142" applyNumberFormat="1" applyFont="1" applyAlignment="1">
      <alignment vertical="center"/>
      <protection/>
    </xf>
    <xf numFmtId="49" fontId="8" fillId="47" borderId="20" xfId="142" applyNumberFormat="1" applyFont="1" applyFill="1" applyBorder="1" applyAlignment="1">
      <alignment horizontal="left" vertical="center"/>
      <protection/>
    </xf>
    <xf numFmtId="3" fontId="34" fillId="0" borderId="20" xfId="144" applyNumberFormat="1" applyFont="1" applyFill="1" applyBorder="1" applyAlignment="1">
      <alignment horizontal="center" vertical="center"/>
      <protection/>
    </xf>
    <xf numFmtId="49" fontId="0" fillId="0" borderId="0" xfId="142" applyNumberFormat="1" applyFill="1">
      <alignment/>
      <protection/>
    </xf>
    <xf numFmtId="49" fontId="25" fillId="0" borderId="0" xfId="142" applyNumberFormat="1" applyFont="1">
      <alignment/>
      <protection/>
    </xf>
    <xf numFmtId="49" fontId="34" fillId="0" borderId="0" xfId="142" applyNumberFormat="1" applyFont="1" applyFill="1" applyBorder="1" applyAlignment="1">
      <alignment horizontal="center" wrapText="1"/>
      <protection/>
    </xf>
    <xf numFmtId="49" fontId="64" fillId="0" borderId="0" xfId="142" applyNumberFormat="1" applyFont="1" applyBorder="1">
      <alignment/>
      <protection/>
    </xf>
    <xf numFmtId="49" fontId="65" fillId="0" borderId="0" xfId="142" applyNumberFormat="1" applyFont="1">
      <alignment/>
      <protection/>
    </xf>
    <xf numFmtId="49" fontId="1" fillId="0" borderId="0" xfId="142" applyNumberFormat="1" applyFont="1">
      <alignment/>
      <protection/>
    </xf>
    <xf numFmtId="9" fontId="1" fillId="0" borderId="0" xfId="154" applyFont="1" applyAlignment="1">
      <alignment/>
    </xf>
    <xf numFmtId="49" fontId="66" fillId="0" borderId="0" xfId="142" applyNumberFormat="1" applyFont="1" applyBorder="1">
      <alignment/>
      <protection/>
    </xf>
    <xf numFmtId="49" fontId="30" fillId="0" borderId="0" xfId="142" applyNumberFormat="1" applyFont="1" applyBorder="1" applyAlignment="1">
      <alignment horizontal="center" wrapText="1"/>
      <protection/>
    </xf>
    <xf numFmtId="49" fontId="30" fillId="0" borderId="0" xfId="142" applyNumberFormat="1" applyFont="1" applyFill="1" applyBorder="1" applyAlignment="1">
      <alignment horizontal="center" wrapText="1"/>
      <protection/>
    </xf>
    <xf numFmtId="49" fontId="67" fillId="0" borderId="0" xfId="142" applyNumberFormat="1" applyFont="1" applyBorder="1">
      <alignment/>
      <protection/>
    </xf>
    <xf numFmtId="49" fontId="68" fillId="0" borderId="0" xfId="142" applyNumberFormat="1" applyFont="1" applyBorder="1" applyAlignment="1">
      <alignment wrapText="1"/>
      <protection/>
    </xf>
    <xf numFmtId="49" fontId="6" fillId="0" borderId="0" xfId="142" applyNumberFormat="1" applyFont="1" applyBorder="1">
      <alignment/>
      <protection/>
    </xf>
    <xf numFmtId="49" fontId="45" fillId="0" borderId="0" xfId="142" applyNumberFormat="1" applyFont="1" applyBorder="1" applyAlignment="1">
      <alignment horizontal="center" wrapText="1"/>
      <protection/>
    </xf>
    <xf numFmtId="49" fontId="45" fillId="0" borderId="0" xfId="142" applyNumberFormat="1" applyFont="1" applyFill="1" applyBorder="1" applyAlignment="1">
      <alignment horizontal="center" wrapText="1"/>
      <protection/>
    </xf>
    <xf numFmtId="49" fontId="69" fillId="0" borderId="0" xfId="142" applyNumberFormat="1" applyFont="1" applyBorder="1">
      <alignment/>
      <protection/>
    </xf>
    <xf numFmtId="49" fontId="34" fillId="0" borderId="0" xfId="142" applyNumberFormat="1" applyFont="1">
      <alignment/>
      <protection/>
    </xf>
    <xf numFmtId="49" fontId="34" fillId="0" borderId="0" xfId="142" applyNumberFormat="1" applyFont="1" applyFill="1">
      <alignment/>
      <protection/>
    </xf>
    <xf numFmtId="49" fontId="34" fillId="47" borderId="0" xfId="142" applyNumberFormat="1" applyFont="1" applyFill="1">
      <alignment/>
      <protection/>
    </xf>
    <xf numFmtId="0" fontId="30" fillId="0" borderId="0" xfId="142" applyFont="1" applyAlignment="1">
      <alignment horizontal="center"/>
      <protection/>
    </xf>
    <xf numFmtId="49" fontId="30" fillId="47" borderId="0" xfId="142" applyNumberFormat="1" applyFont="1" applyFill="1" applyAlignment="1">
      <alignment horizontal="center"/>
      <protection/>
    </xf>
    <xf numFmtId="0" fontId="71" fillId="0" borderId="0" xfId="142" applyFont="1" applyAlignment="1">
      <alignment/>
      <protection/>
    </xf>
    <xf numFmtId="0" fontId="7" fillId="0" borderId="0" xfId="142" applyFont="1" applyAlignment="1">
      <alignment/>
      <protection/>
    </xf>
    <xf numFmtId="49" fontId="36" fillId="0" borderId="0" xfId="142" applyNumberFormat="1" applyFont="1">
      <alignment/>
      <protection/>
    </xf>
    <xf numFmtId="3" fontId="0" fillId="0" borderId="0" xfId="142" applyNumberFormat="1" applyFont="1" applyFill="1">
      <alignment/>
      <protection/>
    </xf>
    <xf numFmtId="49" fontId="7" fillId="0" borderId="0" xfId="142" applyNumberFormat="1" applyFont="1" applyFill="1" applyAlignment="1">
      <alignment wrapText="1"/>
      <protection/>
    </xf>
    <xf numFmtId="49" fontId="0" fillId="0" borderId="0" xfId="142" applyNumberFormat="1" applyFont="1" applyFill="1" applyBorder="1" applyAlignment="1">
      <alignment/>
      <protection/>
    </xf>
    <xf numFmtId="49" fontId="0" fillId="0" borderId="0" xfId="142" applyNumberFormat="1" applyFont="1" applyFill="1" applyBorder="1">
      <alignment/>
      <protection/>
    </xf>
    <xf numFmtId="49" fontId="24" fillId="0" borderId="22" xfId="142" applyNumberFormat="1" applyFont="1" applyFill="1" applyBorder="1" applyAlignment="1">
      <alignment/>
      <protection/>
    </xf>
    <xf numFmtId="49" fontId="10" fillId="0" borderId="22" xfId="142" applyNumberFormat="1" applyFont="1" applyFill="1" applyBorder="1" applyAlignment="1">
      <alignment horizontal="center"/>
      <protection/>
    </xf>
    <xf numFmtId="49" fontId="0" fillId="0" borderId="0" xfId="142" applyNumberFormat="1" applyFill="1" applyBorder="1">
      <alignment/>
      <protection/>
    </xf>
    <xf numFmtId="49" fontId="11" fillId="0" borderId="20" xfId="142" applyNumberFormat="1" applyFont="1" applyFill="1" applyBorder="1" applyAlignment="1">
      <alignment horizontal="center" vertical="center" wrapText="1"/>
      <protection/>
    </xf>
    <xf numFmtId="49" fontId="24" fillId="0" borderId="20" xfId="142" applyNumberFormat="1" applyFont="1" applyFill="1" applyBorder="1" applyAlignment="1">
      <alignment horizontal="center" vertical="center" wrapText="1"/>
      <protection/>
    </xf>
    <xf numFmtId="3" fontId="35" fillId="3" borderId="20" xfId="142" applyNumberFormat="1" applyFont="1" applyFill="1" applyBorder="1" applyAlignment="1">
      <alignment horizontal="center" vertical="center" wrapText="1"/>
      <protection/>
    </xf>
    <xf numFmtId="3" fontId="74" fillId="3" borderId="20" xfId="142" applyNumberFormat="1" applyFont="1" applyFill="1" applyBorder="1" applyAlignment="1">
      <alignment horizontal="center" vertical="center" wrapText="1"/>
      <protection/>
    </xf>
    <xf numFmtId="3" fontId="11" fillId="44" borderId="20" xfId="142" applyNumberFormat="1" applyFont="1" applyFill="1" applyBorder="1" applyAlignment="1">
      <alignment horizontal="center" vertical="center" wrapText="1"/>
      <protection/>
    </xf>
    <xf numFmtId="49" fontId="12" fillId="0" borderId="20" xfId="142" applyNumberFormat="1" applyFont="1" applyFill="1" applyBorder="1" applyAlignment="1">
      <alignment horizontal="center"/>
      <protection/>
    </xf>
    <xf numFmtId="49" fontId="12" fillId="0" borderId="20" xfId="142" applyNumberFormat="1" applyFont="1" applyFill="1" applyBorder="1" applyAlignment="1">
      <alignment horizontal="left"/>
      <protection/>
    </xf>
    <xf numFmtId="3" fontId="10" fillId="44" borderId="20" xfId="142" applyNumberFormat="1" applyFont="1" applyFill="1" applyBorder="1" applyAlignment="1">
      <alignment horizontal="center" vertical="center" wrapText="1"/>
      <protection/>
    </xf>
    <xf numFmtId="3" fontId="10" fillId="0" borderId="20" xfId="142" applyNumberFormat="1" applyFont="1" applyFill="1" applyBorder="1" applyAlignment="1">
      <alignment horizontal="center" vertical="center" wrapText="1"/>
      <protection/>
    </xf>
    <xf numFmtId="9" fontId="0" fillId="0" borderId="0" xfId="154" applyFont="1" applyFill="1" applyAlignment="1">
      <alignment/>
    </xf>
    <xf numFmtId="49" fontId="12" fillId="44" borderId="23" xfId="142" applyNumberFormat="1" applyFont="1" applyFill="1" applyBorder="1" applyAlignment="1">
      <alignment horizontal="center"/>
      <protection/>
    </xf>
    <xf numFmtId="49" fontId="12" fillId="44" borderId="20" xfId="142" applyNumberFormat="1" applyFont="1" applyFill="1" applyBorder="1" applyAlignment="1">
      <alignment horizontal="left"/>
      <protection/>
    </xf>
    <xf numFmtId="49" fontId="8" fillId="0" borderId="23" xfId="142" applyNumberFormat="1" applyFont="1" applyFill="1" applyBorder="1" applyAlignment="1">
      <alignment horizontal="center"/>
      <protection/>
    </xf>
    <xf numFmtId="49" fontId="8" fillId="47" borderId="20" xfId="142" applyNumberFormat="1" applyFont="1" applyFill="1" applyBorder="1" applyAlignment="1">
      <alignment horizontal="left"/>
      <protection/>
    </xf>
    <xf numFmtId="3" fontId="10" fillId="47" borderId="20" xfId="142" applyNumberFormat="1" applyFont="1" applyFill="1" applyBorder="1" applyAlignment="1">
      <alignment horizontal="center" vertical="center" wrapText="1"/>
      <protection/>
    </xf>
    <xf numFmtId="49" fontId="10" fillId="47" borderId="20" xfId="142" applyNumberFormat="1" applyFont="1" applyFill="1" applyBorder="1" applyAlignment="1">
      <alignment horizontal="left"/>
      <protection/>
    </xf>
    <xf numFmtId="49" fontId="11" fillId="0" borderId="19" xfId="142" applyNumberFormat="1" applyFont="1" applyFill="1" applyBorder="1" applyAlignment="1">
      <alignment horizontal="center"/>
      <protection/>
    </xf>
    <xf numFmtId="49" fontId="11" fillId="0" borderId="19" xfId="142" applyNumberFormat="1" applyFont="1" applyFill="1" applyBorder="1" applyAlignment="1">
      <alignment horizontal="left"/>
      <protection/>
    </xf>
    <xf numFmtId="3" fontId="10" fillId="0" borderId="19" xfId="142" applyNumberFormat="1" applyFont="1" applyFill="1" applyBorder="1" applyAlignment="1">
      <alignment horizontal="center" vertical="center" wrapText="1"/>
      <protection/>
    </xf>
    <xf numFmtId="49" fontId="20" fillId="0" borderId="0" xfId="142" applyNumberFormat="1" applyFont="1" applyFill="1" applyBorder="1" applyAlignment="1">
      <alignment vertical="center" wrapText="1"/>
      <protection/>
    </xf>
    <xf numFmtId="49" fontId="75" fillId="0" borderId="0" xfId="142" applyNumberFormat="1" applyFont="1" applyFill="1">
      <alignment/>
      <protection/>
    </xf>
    <xf numFmtId="49" fontId="8" fillId="0" borderId="0" xfId="142" applyNumberFormat="1" applyFont="1" applyFill="1">
      <alignment/>
      <protection/>
    </xf>
    <xf numFmtId="49" fontId="0" fillId="47" borderId="0" xfId="142" applyNumberFormat="1" applyFont="1" applyFill="1">
      <alignment/>
      <protection/>
    </xf>
    <xf numFmtId="49" fontId="7" fillId="47" borderId="0" xfId="142" applyNumberFormat="1" applyFont="1" applyFill="1" applyAlignment="1">
      <alignment horizontal="center"/>
      <protection/>
    </xf>
    <xf numFmtId="49" fontId="27" fillId="0" borderId="0" xfId="142" applyNumberFormat="1" applyFont="1" applyFill="1">
      <alignment/>
      <protection/>
    </xf>
    <xf numFmtId="49" fontId="7" fillId="0" borderId="0" xfId="142" applyNumberFormat="1" applyFont="1" applyFill="1">
      <alignment/>
      <protection/>
    </xf>
    <xf numFmtId="49" fontId="18" fillId="0" borderId="0" xfId="142" applyNumberFormat="1" applyFont="1" applyFill="1" applyAlignment="1">
      <alignment/>
      <protection/>
    </xf>
    <xf numFmtId="49" fontId="18" fillId="0" borderId="0" xfId="142" applyNumberFormat="1" applyFont="1" applyFill="1" applyAlignment="1">
      <alignment wrapText="1"/>
      <protection/>
    </xf>
    <xf numFmtId="49" fontId="18" fillId="0" borderId="0" xfId="142" applyNumberFormat="1" applyFont="1" applyFill="1" applyAlignment="1">
      <alignment horizontal="left" wrapText="1"/>
      <protection/>
    </xf>
    <xf numFmtId="49" fontId="0" fillId="0" borderId="0" xfId="142" applyNumberFormat="1" applyAlignment="1">
      <alignment horizontal="left"/>
      <protection/>
    </xf>
    <xf numFmtId="49" fontId="0" fillId="0" borderId="0" xfId="142" applyNumberFormat="1" applyFont="1" applyBorder="1" applyAlignment="1">
      <alignment horizontal="left"/>
      <protection/>
    </xf>
    <xf numFmtId="49" fontId="18" fillId="0" borderId="20" xfId="142" applyNumberFormat="1" applyFont="1" applyBorder="1" applyAlignment="1">
      <alignment horizontal="center"/>
      <protection/>
    </xf>
    <xf numFmtId="3" fontId="8" fillId="4" borderId="20" xfId="144" applyNumberFormat="1" applyFont="1" applyFill="1" applyBorder="1" applyAlignment="1">
      <alignment horizontal="center" vertical="center"/>
      <protection/>
    </xf>
    <xf numFmtId="3" fontId="37" fillId="47" borderId="20" xfId="142" applyNumberFormat="1" applyFont="1" applyFill="1" applyBorder="1" applyAlignment="1">
      <alignment horizontal="center" vertical="center"/>
      <protection/>
    </xf>
    <xf numFmtId="3" fontId="22" fillId="3" borderId="20" xfId="142" applyNumberFormat="1" applyFont="1" applyFill="1" applyBorder="1" applyAlignment="1">
      <alignment horizontal="center" vertical="center"/>
      <protection/>
    </xf>
    <xf numFmtId="3" fontId="39" fillId="3" borderId="20" xfId="142" applyNumberFormat="1" applyFont="1" applyFill="1" applyBorder="1" applyAlignment="1">
      <alignment horizontal="center" vertical="center"/>
      <protection/>
    </xf>
    <xf numFmtId="3" fontId="12" fillId="44" borderId="20" xfId="142" applyNumberFormat="1" applyFont="1" applyFill="1" applyBorder="1" applyAlignment="1">
      <alignment horizontal="center" vertical="center"/>
      <protection/>
    </xf>
    <xf numFmtId="3" fontId="12" fillId="44" borderId="20" xfId="142" applyNumberFormat="1" applyFont="1" applyFill="1" applyBorder="1" applyAlignment="1">
      <alignment horizontal="center" vertical="center"/>
      <protection/>
    </xf>
    <xf numFmtId="3" fontId="12" fillId="4" borderId="20" xfId="144" applyNumberFormat="1" applyFont="1" applyFill="1" applyBorder="1" applyAlignment="1">
      <alignment horizontal="center" vertical="center"/>
      <protection/>
    </xf>
    <xf numFmtId="49" fontId="12" fillId="0" borderId="20" xfId="142" applyNumberFormat="1" applyFont="1" applyBorder="1" applyAlignment="1">
      <alignment horizontal="center" vertical="center"/>
      <protection/>
    </xf>
    <xf numFmtId="49" fontId="12" fillId="47" borderId="20" xfId="142" applyNumberFormat="1" applyFont="1" applyFill="1" applyBorder="1" applyAlignment="1">
      <alignment horizontal="left" vertical="center"/>
      <protection/>
    </xf>
    <xf numFmtId="3" fontId="8" fillId="47" borderId="20" xfId="142" applyNumberFormat="1" applyFont="1" applyFill="1" applyBorder="1" applyAlignment="1">
      <alignment horizontal="center" vertical="center"/>
      <protection/>
    </xf>
    <xf numFmtId="3" fontId="8" fillId="44" borderId="20" xfId="142" applyNumberFormat="1" applyFont="1" applyFill="1" applyBorder="1" applyAlignment="1">
      <alignment horizontal="center" vertical="center"/>
      <protection/>
    </xf>
    <xf numFmtId="49" fontId="8" fillId="0" borderId="23" xfId="142" applyNumberFormat="1" applyFont="1" applyBorder="1" applyAlignment="1">
      <alignment horizontal="center" vertical="center"/>
      <protection/>
    </xf>
    <xf numFmtId="49" fontId="0" fillId="0" borderId="0" xfId="142" applyNumberFormat="1" applyFont="1" applyAlignment="1">
      <alignment vertical="center"/>
      <protection/>
    </xf>
    <xf numFmtId="3" fontId="8" fillId="0" borderId="20" xfId="142" applyNumberFormat="1" applyFont="1" applyFill="1" applyBorder="1" applyAlignment="1">
      <alignment horizontal="center" vertical="center"/>
      <protection/>
    </xf>
    <xf numFmtId="3" fontId="8" fillId="47" borderId="20" xfId="144" applyNumberFormat="1" applyFont="1" applyFill="1" applyBorder="1" applyAlignment="1">
      <alignment horizontal="center" vertical="center"/>
      <protection/>
    </xf>
    <xf numFmtId="49" fontId="8" fillId="47" borderId="23" xfId="142" applyNumberFormat="1" applyFont="1" applyFill="1" applyBorder="1" applyAlignment="1">
      <alignment horizontal="center" vertical="center"/>
      <protection/>
    </xf>
    <xf numFmtId="9" fontId="25" fillId="0" borderId="0" xfId="154" applyFont="1" applyAlignment="1">
      <alignment vertical="center"/>
    </xf>
    <xf numFmtId="49" fontId="8" fillId="0" borderId="0" xfId="142" applyNumberFormat="1" applyFont="1" applyBorder="1" applyAlignment="1">
      <alignment horizontal="center"/>
      <protection/>
    </xf>
    <xf numFmtId="49" fontId="8" fillId="47" borderId="0" xfId="142" applyNumberFormat="1" applyFont="1" applyFill="1" applyBorder="1" applyAlignment="1">
      <alignment horizontal="left"/>
      <protection/>
    </xf>
    <xf numFmtId="49" fontId="0" fillId="0" borderId="0" xfId="142" applyNumberFormat="1" applyFont="1" applyFill="1" applyBorder="1" applyAlignment="1">
      <alignment horizontal="center"/>
      <protection/>
    </xf>
    <xf numFmtId="3" fontId="8" fillId="47" borderId="19" xfId="144" applyNumberFormat="1" applyFont="1" applyFill="1" applyBorder="1" applyAlignment="1">
      <alignment horizontal="center" vertical="center"/>
      <protection/>
    </xf>
    <xf numFmtId="9" fontId="0" fillId="0" borderId="0" xfId="154" applyFont="1" applyAlignment="1">
      <alignment/>
    </xf>
    <xf numFmtId="49" fontId="34" fillId="0" borderId="0" xfId="142" applyNumberFormat="1" applyFont="1" applyBorder="1" applyAlignment="1">
      <alignment wrapText="1"/>
      <protection/>
    </xf>
    <xf numFmtId="3" fontId="8" fillId="47" borderId="0" xfId="144" applyNumberFormat="1" applyFont="1" applyFill="1" applyBorder="1" applyAlignment="1">
      <alignment horizontal="center" vertical="center"/>
      <protection/>
    </xf>
    <xf numFmtId="49" fontId="34" fillId="0" borderId="0" xfId="142" applyNumberFormat="1" applyFont="1" applyAlignment="1">
      <alignment wrapText="1"/>
      <protection/>
    </xf>
    <xf numFmtId="49" fontId="42" fillId="0" borderId="0" xfId="142" applyNumberFormat="1" applyFont="1">
      <alignment/>
      <protection/>
    </xf>
    <xf numFmtId="49" fontId="42" fillId="0" borderId="0" xfId="142" applyNumberFormat="1" applyFont="1" applyAlignment="1">
      <alignment wrapText="1"/>
      <protection/>
    </xf>
    <xf numFmtId="49" fontId="7" fillId="47" borderId="0" xfId="142" applyNumberFormat="1" applyFont="1" applyFill="1" applyAlignment="1">
      <alignment/>
      <protection/>
    </xf>
    <xf numFmtId="49" fontId="77" fillId="0" borderId="0" xfId="142" applyNumberFormat="1" applyFont="1">
      <alignment/>
      <protection/>
    </xf>
    <xf numFmtId="49" fontId="18" fillId="0" borderId="0" xfId="142" applyNumberFormat="1" applyFont="1" applyBorder="1" applyAlignment="1">
      <alignment wrapText="1"/>
      <protection/>
    </xf>
    <xf numFmtId="49" fontId="0" fillId="0" borderId="0" xfId="145" applyNumberFormat="1" applyFont="1" applyAlignment="1">
      <alignment horizontal="left"/>
      <protection/>
    </xf>
    <xf numFmtId="49" fontId="19" fillId="0" borderId="0" xfId="145" applyNumberFormat="1" applyFont="1" applyAlignment="1">
      <alignment wrapText="1"/>
      <protection/>
    </xf>
    <xf numFmtId="49" fontId="7" fillId="47" borderId="0" xfId="145" applyNumberFormat="1" applyFont="1" applyFill="1" applyBorder="1" applyAlignment="1">
      <alignment horizontal="left"/>
      <protection/>
    </xf>
    <xf numFmtId="49" fontId="0" fillId="47" borderId="0" xfId="145" applyNumberFormat="1" applyFont="1" applyFill="1" applyBorder="1" applyAlignment="1">
      <alignment horizontal="left"/>
      <protection/>
    </xf>
    <xf numFmtId="49" fontId="32" fillId="0" borderId="0" xfId="145" applyNumberFormat="1" applyFont="1">
      <alignment/>
      <protection/>
    </xf>
    <xf numFmtId="49" fontId="0" fillId="47" borderId="0" xfId="145" applyNumberFormat="1" applyFont="1" applyFill="1" applyBorder="1" applyAlignment="1">
      <alignment/>
      <protection/>
    </xf>
    <xf numFmtId="49" fontId="7" fillId="0" borderId="0" xfId="145" applyNumberFormat="1" applyFont="1" applyBorder="1" applyAlignment="1">
      <alignment horizontal="left"/>
      <protection/>
    </xf>
    <xf numFmtId="49" fontId="0" fillId="0" borderId="0" xfId="145" applyNumberFormat="1" applyFont="1" applyBorder="1" applyAlignment="1">
      <alignment horizontal="left"/>
      <protection/>
    </xf>
    <xf numFmtId="49" fontId="0" fillId="0" borderId="0" xfId="145" applyNumberFormat="1" applyFont="1" applyBorder="1" applyAlignment="1">
      <alignment/>
      <protection/>
    </xf>
    <xf numFmtId="49" fontId="23" fillId="0" borderId="22" xfId="145" applyNumberFormat="1" applyFont="1" applyBorder="1" applyAlignment="1">
      <alignment horizontal="left"/>
      <protection/>
    </xf>
    <xf numFmtId="49" fontId="7" fillId="0" borderId="22" xfId="145" applyNumberFormat="1" applyFont="1" applyBorder="1" applyAlignment="1">
      <alignment horizontal="left"/>
      <protection/>
    </xf>
    <xf numFmtId="49" fontId="32" fillId="0" borderId="0" xfId="145" applyNumberFormat="1" applyFont="1" applyFill="1">
      <alignment/>
      <protection/>
    </xf>
    <xf numFmtId="49" fontId="32" fillId="0" borderId="0" xfId="145" applyNumberFormat="1" applyFont="1" applyAlignment="1">
      <alignment vertical="center"/>
      <protection/>
    </xf>
    <xf numFmtId="49" fontId="11" fillId="47" borderId="20" xfId="145" applyNumberFormat="1" applyFont="1" applyFill="1" applyBorder="1" applyAlignment="1">
      <alignment horizontal="left" vertical="center"/>
      <protection/>
    </xf>
    <xf numFmtId="49" fontId="1" fillId="0" borderId="0" xfId="145" applyNumberFormat="1" applyFont="1">
      <alignment/>
      <protection/>
    </xf>
    <xf numFmtId="49" fontId="34" fillId="0" borderId="0" xfId="145" applyNumberFormat="1" applyFont="1" applyBorder="1" applyAlignment="1">
      <alignment/>
      <protection/>
    </xf>
    <xf numFmtId="49" fontId="84" fillId="0" borderId="0" xfId="145" applyNumberFormat="1" applyFont="1">
      <alignment/>
      <protection/>
    </xf>
    <xf numFmtId="49" fontId="30" fillId="0" borderId="0" xfId="145" applyNumberFormat="1" applyFont="1" applyBorder="1" applyAlignment="1">
      <alignment/>
      <protection/>
    </xf>
    <xf numFmtId="49" fontId="10" fillId="0" borderId="0" xfId="145" applyNumberFormat="1" applyFont="1">
      <alignment/>
      <protection/>
    </xf>
    <xf numFmtId="49" fontId="34" fillId="0" borderId="0" xfId="145" applyNumberFormat="1" applyFont="1" applyAlignment="1">
      <alignment horizontal="center"/>
      <protection/>
    </xf>
    <xf numFmtId="49" fontId="34" fillId="0" borderId="0" xfId="145" applyNumberFormat="1" applyFont="1">
      <alignment/>
      <protection/>
    </xf>
    <xf numFmtId="49" fontId="84" fillId="0" borderId="0" xfId="145" applyNumberFormat="1" applyFont="1" applyAlignment="1">
      <alignment horizontal="center"/>
      <protection/>
    </xf>
    <xf numFmtId="49" fontId="18" fillId="0" borderId="0" xfId="145" applyNumberFormat="1" applyFont="1" applyBorder="1" applyAlignment="1">
      <alignment wrapText="1"/>
      <protection/>
    </xf>
    <xf numFmtId="49" fontId="86" fillId="0" borderId="0" xfId="145" applyNumberFormat="1" applyFont="1">
      <alignment/>
      <protection/>
    </xf>
    <xf numFmtId="9" fontId="32" fillId="0" borderId="0" xfId="154" applyFont="1" applyAlignment="1">
      <alignment/>
    </xf>
    <xf numFmtId="3" fontId="0" fillId="47" borderId="0" xfId="145" applyNumberFormat="1" applyFont="1" applyFill="1" applyBorder="1" applyAlignment="1">
      <alignment/>
      <protection/>
    </xf>
    <xf numFmtId="0" fontId="32" fillId="0" borderId="0" xfId="145">
      <alignment/>
      <protection/>
    </xf>
    <xf numFmtId="0" fontId="0" fillId="0" borderId="0" xfId="145" applyFont="1" applyAlignment="1">
      <alignment horizontal="left"/>
      <protection/>
    </xf>
    <xf numFmtId="0" fontId="0" fillId="0" borderId="0" xfId="145" applyFont="1" applyBorder="1" applyAlignment="1">
      <alignment/>
      <protection/>
    </xf>
    <xf numFmtId="0" fontId="0" fillId="0" borderId="0" xfId="145" applyFont="1" applyBorder="1" applyAlignment="1">
      <alignment horizontal="left"/>
      <protection/>
    </xf>
    <xf numFmtId="0" fontId="32" fillId="0" borderId="0" xfId="145" applyFont="1">
      <alignment/>
      <protection/>
    </xf>
    <xf numFmtId="0" fontId="11" fillId="0" borderId="20" xfId="145" applyFont="1" applyBorder="1" applyAlignment="1">
      <alignment horizontal="center" vertical="center"/>
      <protection/>
    </xf>
    <xf numFmtId="0" fontId="11" fillId="47" borderId="20" xfId="145" applyFont="1" applyFill="1" applyBorder="1" applyAlignment="1">
      <alignment horizontal="left" vertical="center"/>
      <protection/>
    </xf>
    <xf numFmtId="9" fontId="32" fillId="0" borderId="0" xfId="154" applyFont="1" applyAlignment="1">
      <alignment vertical="center"/>
    </xf>
    <xf numFmtId="0" fontId="10" fillId="0" borderId="23" xfId="145" applyFont="1" applyBorder="1" applyAlignment="1">
      <alignment horizontal="center" vertical="center"/>
      <protection/>
    </xf>
    <xf numFmtId="0" fontId="32" fillId="0" borderId="0" xfId="145" applyFont="1" applyAlignment="1">
      <alignment vertical="center"/>
      <protection/>
    </xf>
    <xf numFmtId="0" fontId="1" fillId="0" borderId="0" xfId="145" applyFont="1">
      <alignment/>
      <protection/>
    </xf>
    <xf numFmtId="0" fontId="30" fillId="0" borderId="0" xfId="145" applyFont="1" applyBorder="1" applyAlignment="1">
      <alignment horizontal="center" wrapText="1"/>
      <protection/>
    </xf>
    <xf numFmtId="0" fontId="34" fillId="0" borderId="0" xfId="145" applyFont="1" applyBorder="1" applyAlignment="1">
      <alignment wrapText="1"/>
      <protection/>
    </xf>
    <xf numFmtId="0" fontId="30" fillId="0" borderId="0" xfId="145" applyNumberFormat="1" applyFont="1" applyBorder="1" applyAlignment="1">
      <alignment/>
      <protection/>
    </xf>
    <xf numFmtId="0" fontId="84" fillId="0" borderId="0" xfId="145" applyFont="1">
      <alignment/>
      <protection/>
    </xf>
    <xf numFmtId="0" fontId="30" fillId="0" borderId="0" xfId="145" applyNumberFormat="1" applyFont="1" applyBorder="1" applyAlignment="1">
      <alignment horizontal="center"/>
      <protection/>
    </xf>
    <xf numFmtId="0" fontId="10" fillId="0" borderId="0" xfId="145" applyFont="1">
      <alignment/>
      <protection/>
    </xf>
    <xf numFmtId="0" fontId="34" fillId="0" borderId="0" xfId="145" applyFont="1">
      <alignment/>
      <protection/>
    </xf>
    <xf numFmtId="0" fontId="30" fillId="0" borderId="0" xfId="142" applyFont="1" applyAlignment="1">
      <alignment/>
      <protection/>
    </xf>
    <xf numFmtId="49" fontId="24" fillId="0" borderId="0" xfId="145" applyNumberFormat="1" applyFont="1">
      <alignment/>
      <protection/>
    </xf>
    <xf numFmtId="49" fontId="8" fillId="47" borderId="0" xfId="145" applyNumberFormat="1" applyFont="1" applyFill="1" applyBorder="1" applyAlignment="1">
      <alignment horizontal="left"/>
      <protection/>
    </xf>
    <xf numFmtId="49" fontId="8" fillId="0" borderId="0" xfId="145" applyNumberFormat="1" applyFont="1" applyBorder="1" applyAlignment="1">
      <alignment horizontal="left"/>
      <protection/>
    </xf>
    <xf numFmtId="49" fontId="0" fillId="0" borderId="22" xfId="145" applyNumberFormat="1" applyFont="1" applyBorder="1" applyAlignment="1">
      <alignment/>
      <protection/>
    </xf>
    <xf numFmtId="49" fontId="11" fillId="0" borderId="20" xfId="145" applyNumberFormat="1" applyFont="1" applyFill="1" applyBorder="1" applyAlignment="1">
      <alignment horizontal="center" vertical="center" wrapText="1"/>
      <protection/>
    </xf>
    <xf numFmtId="49" fontId="10" fillId="0" borderId="24" xfId="145" applyNumberFormat="1" applyFont="1" applyFill="1" applyBorder="1">
      <alignment/>
      <protection/>
    </xf>
    <xf numFmtId="49" fontId="10" fillId="0" borderId="0" xfId="145" applyNumberFormat="1" applyFont="1" applyFill="1">
      <alignment/>
      <protection/>
    </xf>
    <xf numFmtId="49" fontId="29" fillId="0" borderId="0" xfId="145" applyNumberFormat="1" applyFont="1" applyFill="1">
      <alignment/>
      <protection/>
    </xf>
    <xf numFmtId="49" fontId="11" fillId="0" borderId="25" xfId="145" applyNumberFormat="1" applyFont="1" applyFill="1" applyBorder="1" applyAlignment="1">
      <alignment horizontal="center" vertical="center" wrapText="1"/>
      <protection/>
    </xf>
    <xf numFmtId="49" fontId="24" fillId="0" borderId="20" xfId="145" applyNumberFormat="1" applyFont="1" applyFill="1" applyBorder="1" applyAlignment="1">
      <alignment horizontal="center" vertical="center"/>
      <protection/>
    </xf>
    <xf numFmtId="49" fontId="24" fillId="0" borderId="20" xfId="145" applyNumberFormat="1" applyFont="1" applyBorder="1" applyAlignment="1">
      <alignment horizontal="center" vertical="center"/>
      <protection/>
    </xf>
    <xf numFmtId="49" fontId="10" fillId="0" borderId="0" xfId="145" applyNumberFormat="1" applyFont="1" applyAlignment="1">
      <alignment vertical="center"/>
      <protection/>
    </xf>
    <xf numFmtId="3" fontId="35" fillId="3" borderId="20" xfId="145" applyNumberFormat="1" applyFont="1" applyFill="1" applyBorder="1" applyAlignment="1">
      <alignment horizontal="center" vertical="center"/>
      <protection/>
    </xf>
    <xf numFmtId="3" fontId="74" fillId="3" borderId="20" xfId="145" applyNumberFormat="1" applyFont="1" applyFill="1" applyBorder="1" applyAlignment="1">
      <alignment horizontal="center" vertical="center"/>
      <protection/>
    </xf>
    <xf numFmtId="3" fontId="35" fillId="4" borderId="20" xfId="145" applyNumberFormat="1" applyFont="1" applyFill="1" applyBorder="1" applyAlignment="1">
      <alignment horizontal="center" vertical="center"/>
      <protection/>
    </xf>
    <xf numFmtId="3" fontId="11" fillId="44" borderId="20" xfId="145" applyNumberFormat="1" applyFont="1" applyFill="1" applyBorder="1" applyAlignment="1">
      <alignment horizontal="center" vertical="center"/>
      <protection/>
    </xf>
    <xf numFmtId="49" fontId="11" fillId="0" borderId="20" xfId="145" applyNumberFormat="1" applyFont="1" applyBorder="1" applyAlignment="1">
      <alignment horizontal="center" vertical="center"/>
      <protection/>
    </xf>
    <xf numFmtId="3" fontId="10" fillId="47" borderId="20" xfId="145" applyNumberFormat="1" applyFont="1" applyFill="1" applyBorder="1" applyAlignment="1">
      <alignment horizontal="center" vertical="center"/>
      <protection/>
    </xf>
    <xf numFmtId="49" fontId="11" fillId="0" borderId="23" xfId="145" applyNumberFormat="1" applyFont="1" applyBorder="1" applyAlignment="1">
      <alignment horizontal="center" vertical="center"/>
      <protection/>
    </xf>
    <xf numFmtId="49" fontId="10" fillId="0" borderId="23" xfId="145" applyNumberFormat="1" applyFont="1" applyBorder="1" applyAlignment="1">
      <alignment horizontal="center" vertical="center"/>
      <protection/>
    </xf>
    <xf numFmtId="3" fontId="10" fillId="0" borderId="20" xfId="145" applyNumberFormat="1" applyFont="1" applyBorder="1" applyAlignment="1">
      <alignment horizontal="center" vertical="center"/>
      <protection/>
    </xf>
    <xf numFmtId="49" fontId="92" fillId="0" borderId="0" xfId="145" applyNumberFormat="1" applyFont="1">
      <alignment/>
      <protection/>
    </xf>
    <xf numFmtId="49" fontId="32" fillId="0" borderId="0" xfId="145" applyNumberFormat="1">
      <alignment/>
      <protection/>
    </xf>
    <xf numFmtId="49" fontId="34" fillId="0" borderId="0" xfId="145" applyNumberFormat="1" applyFont="1" applyBorder="1" applyAlignment="1">
      <alignment wrapText="1"/>
      <protection/>
    </xf>
    <xf numFmtId="49" fontId="26" fillId="0" borderId="0" xfId="145" applyNumberFormat="1" applyFont="1">
      <alignment/>
      <protection/>
    </xf>
    <xf numFmtId="49" fontId="36" fillId="0" borderId="0" xfId="145" applyNumberFormat="1" applyFont="1">
      <alignment/>
      <protection/>
    </xf>
    <xf numFmtId="49" fontId="36" fillId="0" borderId="0" xfId="145" applyNumberFormat="1" applyFont="1" applyAlignment="1">
      <alignment horizontal="center"/>
      <protection/>
    </xf>
    <xf numFmtId="0" fontId="8" fillId="0" borderId="0" xfId="145" applyNumberFormat="1" applyFont="1" applyAlignment="1">
      <alignment horizontal="left"/>
      <protection/>
    </xf>
    <xf numFmtId="0" fontId="10" fillId="0" borderId="0" xfId="145" applyFont="1" applyAlignment="1">
      <alignment/>
      <protection/>
    </xf>
    <xf numFmtId="3" fontId="10" fillId="0" borderId="0" xfId="145" applyNumberFormat="1" applyFont="1">
      <alignment/>
      <protection/>
    </xf>
    <xf numFmtId="0" fontId="12" fillId="0" borderId="0" xfId="145" applyFont="1" applyBorder="1" applyAlignment="1">
      <alignment/>
      <protection/>
    </xf>
    <xf numFmtId="0" fontId="32" fillId="0" borderId="24" xfId="145" applyFont="1" applyBorder="1">
      <alignment/>
      <protection/>
    </xf>
    <xf numFmtId="0" fontId="32" fillId="0" borderId="0" xfId="145" applyFont="1" applyBorder="1">
      <alignment/>
      <protection/>
    </xf>
    <xf numFmtId="0" fontId="17" fillId="0" borderId="20" xfId="145" applyFont="1" applyBorder="1" applyAlignment="1">
      <alignment horizontal="center" vertical="center" wrapText="1"/>
      <protection/>
    </xf>
    <xf numFmtId="0" fontId="24" fillId="0" borderId="23" xfId="145" applyFont="1" applyFill="1" applyBorder="1" applyAlignment="1">
      <alignment horizontal="center" vertical="center"/>
      <protection/>
    </xf>
    <xf numFmtId="0" fontId="24" fillId="0" borderId="20" xfId="145" applyFont="1" applyFill="1" applyBorder="1" applyAlignment="1">
      <alignment horizontal="center" vertical="center"/>
      <protection/>
    </xf>
    <xf numFmtId="0" fontId="24" fillId="0" borderId="20" xfId="145" applyFont="1" applyBorder="1" applyAlignment="1">
      <alignment horizontal="center" vertical="center"/>
      <protection/>
    </xf>
    <xf numFmtId="3" fontId="25" fillId="3" borderId="20" xfId="145" applyNumberFormat="1" applyFont="1" applyFill="1" applyBorder="1" applyAlignment="1">
      <alignment horizontal="center" vertical="center"/>
      <protection/>
    </xf>
    <xf numFmtId="3" fontId="40" fillId="3" borderId="20" xfId="145" applyNumberFormat="1" applyFont="1" applyFill="1" applyBorder="1" applyAlignment="1">
      <alignment horizontal="center" vertical="center"/>
      <protection/>
    </xf>
    <xf numFmtId="3" fontId="7" fillId="44" borderId="23" xfId="145" applyNumberFormat="1" applyFont="1" applyFill="1" applyBorder="1" applyAlignment="1">
      <alignment horizontal="center" vertical="center"/>
      <protection/>
    </xf>
    <xf numFmtId="3" fontId="0" fillId="48" borderId="23" xfId="145" applyNumberFormat="1" applyFont="1" applyFill="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6" xfId="145" applyNumberFormat="1" applyFont="1" applyBorder="1" applyAlignment="1">
      <alignment horizontal="center" vertical="center"/>
      <protection/>
    </xf>
    <xf numFmtId="0" fontId="11" fillId="0" borderId="23" xfId="145" applyFont="1" applyBorder="1" applyAlignment="1">
      <alignment horizontal="center" vertical="center"/>
      <protection/>
    </xf>
    <xf numFmtId="3" fontId="0" fillId="44" borderId="23" xfId="145" applyNumberFormat="1" applyFont="1" applyFill="1" applyBorder="1" applyAlignment="1">
      <alignment horizontal="center" vertical="center"/>
      <protection/>
    </xf>
    <xf numFmtId="3" fontId="0" fillId="47" borderId="20" xfId="145" applyNumberFormat="1" applyFont="1" applyFill="1" applyBorder="1" applyAlignment="1">
      <alignment horizontal="center" vertical="center"/>
      <protection/>
    </xf>
    <xf numFmtId="3" fontId="0" fillId="47" borderId="26" xfId="145" applyNumberFormat="1" applyFont="1" applyFill="1" applyBorder="1" applyAlignment="1">
      <alignment horizontal="center" vertical="center"/>
      <protection/>
    </xf>
    <xf numFmtId="0" fontId="34" fillId="0" borderId="0" xfId="145" applyNumberFormat="1" applyFont="1" applyBorder="1" applyAlignment="1">
      <alignment/>
      <protection/>
    </xf>
    <xf numFmtId="0" fontId="93" fillId="0" borderId="0" xfId="145" applyFont="1">
      <alignment/>
      <protection/>
    </xf>
    <xf numFmtId="0" fontId="21" fillId="0" borderId="0" xfId="145" applyFont="1">
      <alignment/>
      <protection/>
    </xf>
    <xf numFmtId="0" fontId="33" fillId="0" borderId="0" xfId="145" applyFont="1">
      <alignment/>
      <protection/>
    </xf>
    <xf numFmtId="0" fontId="18" fillId="0" borderId="0" xfId="145" applyFont="1">
      <alignment/>
      <protection/>
    </xf>
    <xf numFmtId="49" fontId="18" fillId="0" borderId="0" xfId="145" applyNumberFormat="1" applyFont="1">
      <alignment/>
      <protection/>
    </xf>
    <xf numFmtId="0" fontId="86" fillId="0" borderId="0" xfId="145" applyFont="1">
      <alignment/>
      <protection/>
    </xf>
    <xf numFmtId="49" fontId="23" fillId="0" borderId="0" xfId="145" applyNumberFormat="1" applyFont="1" applyBorder="1" applyAlignment="1">
      <alignment/>
      <protection/>
    </xf>
    <xf numFmtId="49" fontId="32" fillId="0" borderId="0" xfId="145" applyNumberFormat="1" applyFont="1" applyAlignment="1">
      <alignment horizontal="center"/>
      <protection/>
    </xf>
    <xf numFmtId="3" fontId="24" fillId="47" borderId="22" xfId="145" applyNumberFormat="1" applyFont="1" applyFill="1" applyBorder="1" applyAlignment="1">
      <alignment horizontal="center"/>
      <protection/>
    </xf>
    <xf numFmtId="49" fontId="10" fillId="0" borderId="22" xfId="145" applyNumberFormat="1" applyFont="1" applyBorder="1" applyAlignment="1">
      <alignment/>
      <protection/>
    </xf>
    <xf numFmtId="49" fontId="32" fillId="0" borderId="0" xfId="145" applyNumberFormat="1" applyFill="1">
      <alignment/>
      <protection/>
    </xf>
    <xf numFmtId="49" fontId="32" fillId="0" borderId="0" xfId="145" applyNumberFormat="1" applyFill="1" applyAlignment="1">
      <alignment vertical="center" wrapText="1"/>
      <protection/>
    </xf>
    <xf numFmtId="49" fontId="32" fillId="0" borderId="0" xfId="145" applyNumberFormat="1" applyAlignment="1">
      <alignment vertical="center"/>
      <protection/>
    </xf>
    <xf numFmtId="3" fontId="10" fillId="44" borderId="20" xfId="145" applyNumberFormat="1" applyFont="1" applyFill="1" applyBorder="1" applyAlignment="1">
      <alignment horizontal="center" vertical="center"/>
      <protection/>
    </xf>
    <xf numFmtId="3" fontId="32" fillId="0" borderId="20" xfId="145" applyNumberFormat="1" applyFont="1" applyBorder="1" applyAlignment="1">
      <alignment horizontal="center" vertical="center"/>
      <protection/>
    </xf>
    <xf numFmtId="0" fontId="10" fillId="0" borderId="20" xfId="145" applyFont="1" applyBorder="1" applyAlignment="1">
      <alignment horizontal="center" vertical="center"/>
      <protection/>
    </xf>
    <xf numFmtId="3" fontId="10" fillId="0" borderId="20" xfId="145" applyNumberFormat="1" applyFont="1" applyFill="1" applyBorder="1" applyAlignment="1">
      <alignment horizontal="center" vertical="center"/>
      <protection/>
    </xf>
    <xf numFmtId="3" fontId="32" fillId="0" borderId="20" xfId="145" applyNumberFormat="1" applyFont="1" applyFill="1" applyBorder="1" applyAlignment="1">
      <alignment horizontal="center" vertical="center"/>
      <protection/>
    </xf>
    <xf numFmtId="49" fontId="32" fillId="0" borderId="0" xfId="145" applyNumberFormat="1" applyAlignment="1">
      <alignment horizontal="center"/>
      <protection/>
    </xf>
    <xf numFmtId="49" fontId="77" fillId="0" borderId="0" xfId="145" applyNumberFormat="1" applyFont="1" applyAlignment="1">
      <alignment horizontal="left"/>
      <protection/>
    </xf>
    <xf numFmtId="49" fontId="36" fillId="0" borderId="0" xfId="145" applyNumberFormat="1" applyFont="1" applyAlignment="1">
      <alignment/>
      <protection/>
    </xf>
    <xf numFmtId="49" fontId="7" fillId="47" borderId="0" xfId="145" applyNumberFormat="1" applyFont="1" applyFill="1" applyBorder="1" applyAlignment="1">
      <alignment/>
      <protection/>
    </xf>
    <xf numFmtId="49" fontId="7" fillId="0" borderId="0" xfId="145" applyNumberFormat="1" applyFont="1" applyAlignment="1">
      <alignment/>
      <protection/>
    </xf>
    <xf numFmtId="49" fontId="7" fillId="0" borderId="0" xfId="145" applyNumberFormat="1" applyFont="1" applyBorder="1" applyAlignment="1">
      <alignment/>
      <protection/>
    </xf>
    <xf numFmtId="49" fontId="11" fillId="0" borderId="22" xfId="145" applyNumberFormat="1" applyFont="1" applyBorder="1" applyAlignment="1">
      <alignment/>
      <protection/>
    </xf>
    <xf numFmtId="3" fontId="24" fillId="0" borderId="20" xfId="145" applyNumberFormat="1" applyFont="1" applyBorder="1" applyAlignment="1">
      <alignment horizontal="center" vertical="center"/>
      <protection/>
    </xf>
    <xf numFmtId="49" fontId="32" fillId="47" borderId="0" xfId="145" applyNumberFormat="1" applyFont="1" applyFill="1" applyAlignment="1">
      <alignment vertical="center"/>
      <protection/>
    </xf>
    <xf numFmtId="3" fontId="32" fillId="47" borderId="20" xfId="145" applyNumberFormat="1" applyFont="1" applyFill="1" applyBorder="1" applyAlignment="1">
      <alignment horizontal="center" vertical="center"/>
      <protection/>
    </xf>
    <xf numFmtId="3" fontId="96" fillId="0" borderId="20" xfId="145" applyNumberFormat="1" applyFont="1" applyBorder="1" applyAlignment="1">
      <alignment horizontal="center" vertical="center"/>
      <protection/>
    </xf>
    <xf numFmtId="0" fontId="10" fillId="0" borderId="19" xfId="145" applyFont="1" applyFill="1" applyBorder="1" applyAlignment="1">
      <alignment horizontal="center" vertical="center"/>
      <protection/>
    </xf>
    <xf numFmtId="49" fontId="11" fillId="0" borderId="19" xfId="142" applyNumberFormat="1" applyFont="1" applyFill="1" applyBorder="1" applyAlignment="1">
      <alignment horizontal="left" vertical="center"/>
      <protection/>
    </xf>
    <xf numFmtId="3" fontId="10" fillId="0" borderId="19" xfId="145" applyNumberFormat="1" applyFont="1" applyFill="1" applyBorder="1" applyAlignment="1">
      <alignment horizontal="center" vertical="center"/>
      <protection/>
    </xf>
    <xf numFmtId="3" fontId="24" fillId="0" borderId="19" xfId="145" applyNumberFormat="1" applyFont="1" applyFill="1" applyBorder="1" applyAlignment="1">
      <alignment horizontal="center" vertical="center"/>
      <protection/>
    </xf>
    <xf numFmtId="3" fontId="32" fillId="0" borderId="19" xfId="145" applyNumberFormat="1" applyFont="1" applyFill="1" applyBorder="1" applyAlignment="1">
      <alignment vertical="center"/>
      <protection/>
    </xf>
    <xf numFmtId="3" fontId="97" fillId="0" borderId="19" xfId="145" applyNumberFormat="1" applyFont="1" applyFill="1" applyBorder="1" applyAlignment="1">
      <alignment vertical="center"/>
      <protection/>
    </xf>
    <xf numFmtId="49" fontId="36" fillId="0" borderId="0" xfId="145" applyNumberFormat="1" applyFont="1" applyBorder="1" applyAlignment="1">
      <alignment/>
      <protection/>
    </xf>
    <xf numFmtId="49" fontId="34" fillId="0" borderId="0" xfId="145" applyNumberFormat="1" applyFont="1" applyBorder="1" applyAlignment="1">
      <alignment horizontal="center"/>
      <protection/>
    </xf>
    <xf numFmtId="49" fontId="34" fillId="0" borderId="0" xfId="145" applyNumberFormat="1" applyFont="1" applyAlignment="1">
      <alignment/>
      <protection/>
    </xf>
    <xf numFmtId="0" fontId="10" fillId="47" borderId="0" xfId="145" applyFont="1" applyFill="1" applyBorder="1" applyAlignment="1">
      <alignment/>
      <protection/>
    </xf>
    <xf numFmtId="49" fontId="98" fillId="0" borderId="0" xfId="145" applyNumberFormat="1" applyFont="1">
      <alignment/>
      <protection/>
    </xf>
    <xf numFmtId="49" fontId="99" fillId="0" borderId="0" xfId="145" applyNumberFormat="1" applyFont="1">
      <alignment/>
      <protection/>
    </xf>
    <xf numFmtId="49" fontId="100" fillId="0" borderId="0" xfId="145" applyNumberFormat="1" applyFont="1" applyAlignment="1">
      <alignment horizontal="center"/>
      <protection/>
    </xf>
    <xf numFmtId="49" fontId="30" fillId="47" borderId="0" xfId="142" applyNumberFormat="1" applyFont="1" applyFill="1" applyAlignment="1">
      <alignment/>
      <protection/>
    </xf>
    <xf numFmtId="49" fontId="85" fillId="0" borderId="0" xfId="145" applyNumberFormat="1" applyFont="1">
      <alignment/>
      <protection/>
    </xf>
    <xf numFmtId="49" fontId="36" fillId="0" borderId="0" xfId="145" applyNumberFormat="1" applyFont="1" applyBorder="1" applyAlignment="1">
      <alignment wrapText="1"/>
      <protection/>
    </xf>
    <xf numFmtId="49" fontId="88" fillId="0" borderId="0" xfId="145" applyNumberFormat="1" applyFont="1">
      <alignment/>
      <protection/>
    </xf>
    <xf numFmtId="49" fontId="83" fillId="0" borderId="0" xfId="145" applyNumberFormat="1" applyFont="1">
      <alignment/>
      <protection/>
    </xf>
    <xf numFmtId="49" fontId="19"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7" fillId="0" borderId="0" xfId="145" applyNumberFormat="1" applyFont="1" applyFill="1" applyBorder="1" applyAlignment="1">
      <alignment/>
      <protection/>
    </xf>
    <xf numFmtId="49" fontId="101" fillId="0" borderId="0" xfId="145" applyNumberFormat="1" applyFont="1" applyFill="1">
      <alignment/>
      <protection/>
    </xf>
    <xf numFmtId="49" fontId="32" fillId="0" borderId="0" xfId="145" applyNumberFormat="1" applyFont="1" applyFill="1" applyAlignment="1">
      <alignment horizontal="center"/>
      <protection/>
    </xf>
    <xf numFmtId="49" fontId="24" fillId="0" borderId="0" xfId="145" applyNumberFormat="1" applyFont="1" applyFill="1" applyBorder="1" applyAlignment="1">
      <alignment/>
      <protection/>
    </xf>
    <xf numFmtId="49" fontId="11" fillId="0" borderId="0" xfId="145" applyNumberFormat="1" applyFont="1" applyFill="1" applyBorder="1" applyAlignment="1">
      <alignment/>
      <protection/>
    </xf>
    <xf numFmtId="49" fontId="87" fillId="0" borderId="0" xfId="145" applyNumberFormat="1" applyFont="1" applyFill="1">
      <alignment/>
      <protection/>
    </xf>
    <xf numFmtId="49" fontId="87" fillId="0" borderId="0" xfId="145" applyNumberFormat="1" applyFont="1" applyFill="1" applyAlignment="1">
      <alignment/>
      <protection/>
    </xf>
    <xf numFmtId="49" fontId="24" fillId="0" borderId="27" xfId="145" applyNumberFormat="1" applyFont="1" applyFill="1" applyBorder="1" applyAlignment="1">
      <alignment horizontal="center" vertical="center"/>
      <protection/>
    </xf>
    <xf numFmtId="3" fontId="11" fillId="44" borderId="27" xfId="145" applyNumberFormat="1" applyFont="1" applyFill="1" applyBorder="1" applyAlignment="1">
      <alignment horizontal="center" vertical="center"/>
      <protection/>
    </xf>
    <xf numFmtId="3" fontId="11" fillId="44" borderId="23" xfId="145" applyNumberFormat="1" applyFont="1" applyFill="1" applyBorder="1" applyAlignment="1">
      <alignment horizontal="center" vertical="center"/>
      <protection/>
    </xf>
    <xf numFmtId="49" fontId="7" fillId="0" borderId="0" xfId="145" applyNumberFormat="1" applyFont="1" applyAlignment="1">
      <alignment horizontal="center"/>
      <protection/>
    </xf>
    <xf numFmtId="49" fontId="30" fillId="0" borderId="0" xfId="145" applyNumberFormat="1" applyFont="1">
      <alignment/>
      <protection/>
    </xf>
    <xf numFmtId="49" fontId="7" fillId="0" borderId="0" xfId="145" applyNumberFormat="1" applyFont="1">
      <alignment/>
      <protection/>
    </xf>
    <xf numFmtId="49" fontId="34" fillId="0" borderId="0" xfId="145" applyNumberFormat="1" applyFont="1">
      <alignment/>
      <protection/>
    </xf>
    <xf numFmtId="3" fontId="7" fillId="47" borderId="0" xfId="145" applyNumberFormat="1" applyFont="1" applyFill="1" applyBorder="1" applyAlignment="1">
      <alignment/>
      <protection/>
    </xf>
    <xf numFmtId="0" fontId="7" fillId="0" borderId="0" xfId="145" applyFont="1">
      <alignment/>
      <protection/>
    </xf>
    <xf numFmtId="0" fontId="8" fillId="0" borderId="0" xfId="145" applyFont="1" applyBorder="1" applyAlignment="1">
      <alignment horizontal="left"/>
      <protection/>
    </xf>
    <xf numFmtId="3" fontId="0" fillId="0" borderId="0" xfId="145" applyNumberFormat="1" applyFont="1" applyAlignment="1">
      <alignment horizontal="left"/>
      <protection/>
    </xf>
    <xf numFmtId="0" fontId="18" fillId="0" borderId="0" xfId="145" applyFont="1" applyBorder="1" applyAlignment="1">
      <alignment/>
      <protection/>
    </xf>
    <xf numFmtId="0" fontId="12" fillId="0" borderId="20" xfId="145" applyFont="1" applyFill="1" applyBorder="1" applyAlignment="1">
      <alignment horizontal="center" vertical="center" wrapText="1"/>
      <protection/>
    </xf>
    <xf numFmtId="0" fontId="7" fillId="0" borderId="0" xfId="145" applyFont="1" applyFill="1" applyBorder="1">
      <alignment/>
      <protection/>
    </xf>
    <xf numFmtId="0" fontId="7" fillId="0" borderId="0" xfId="145" applyFont="1" applyFill="1">
      <alignment/>
      <protection/>
    </xf>
    <xf numFmtId="3" fontId="23" fillId="0" borderId="20" xfId="145" applyNumberFormat="1" applyFont="1" applyBorder="1" applyAlignment="1">
      <alignment horizontal="center" vertical="center"/>
      <protection/>
    </xf>
    <xf numFmtId="0" fontId="0" fillId="0" borderId="0" xfId="145" applyFont="1" applyAlignment="1">
      <alignment horizontal="center" vertical="center"/>
      <protection/>
    </xf>
    <xf numFmtId="3" fontId="8" fillId="44" borderId="20" xfId="145" applyNumberFormat="1" applyFont="1" applyFill="1" applyBorder="1" applyAlignment="1">
      <alignment horizontal="center" vertical="center"/>
      <protection/>
    </xf>
    <xf numFmtId="0" fontId="7" fillId="0" borderId="0" xfId="145" applyFont="1" applyAlignment="1">
      <alignment vertical="center"/>
      <protection/>
    </xf>
    <xf numFmtId="9" fontId="7" fillId="0" borderId="0" xfId="154" applyFont="1" applyAlignment="1">
      <alignment vertical="center"/>
    </xf>
    <xf numFmtId="0" fontId="7" fillId="0" borderId="0" xfId="145" applyFont="1" applyAlignment="1">
      <alignment horizontal="center"/>
      <protection/>
    </xf>
    <xf numFmtId="0" fontId="30" fillId="0" borderId="0" xfId="145" applyFont="1">
      <alignment/>
      <protection/>
    </xf>
    <xf numFmtId="0" fontId="77" fillId="0" borderId="0" xfId="145" applyFont="1" applyAlignment="1">
      <alignment horizontal="center"/>
      <protection/>
    </xf>
    <xf numFmtId="49" fontId="57" fillId="0" borderId="0" xfId="145" applyNumberFormat="1" applyFont="1">
      <alignment/>
      <protection/>
    </xf>
    <xf numFmtId="49" fontId="102" fillId="0" borderId="0" xfId="145" applyNumberFormat="1" applyFont="1" applyBorder="1" applyAlignment="1">
      <alignment wrapText="1"/>
      <protection/>
    </xf>
    <xf numFmtId="0" fontId="36" fillId="0" borderId="0" xfId="145"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0"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0"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0"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40"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40"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40" applyNumberFormat="1" applyFont="1" applyFill="1" applyBorder="1" applyAlignment="1" applyProtection="1">
      <alignment horizontal="center" vertical="center"/>
      <protection/>
    </xf>
    <xf numFmtId="10" fontId="34" fillId="0" borderId="20" xfId="134" applyNumberFormat="1" applyFont="1" applyFill="1" applyBorder="1" applyAlignment="1">
      <alignment horizontal="center" vertical="center"/>
      <protection/>
    </xf>
    <xf numFmtId="10" fontId="57" fillId="0" borderId="20" xfId="134"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4" applyNumberFormat="1" applyFont="1" applyFill="1" applyBorder="1" applyAlignment="1">
      <alignment horizontal="center" vertical="center"/>
      <protection/>
    </xf>
    <xf numFmtId="3" fontId="62" fillId="47" borderId="20" xfId="140"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40" applyNumberFormat="1" applyFont="1" applyFill="1" applyBorder="1" applyAlignment="1" applyProtection="1">
      <alignment horizontal="center" vertical="center"/>
      <protection/>
    </xf>
    <xf numFmtId="10" fontId="62" fillId="0" borderId="36" xfId="134"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0" applyNumberFormat="1" applyFont="1" applyFill="1" applyBorder="1" applyAlignment="1" applyProtection="1">
      <alignment horizontal="center" vertical="center"/>
      <protection/>
    </xf>
    <xf numFmtId="3" fontId="8" fillId="47" borderId="37" xfId="140"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4"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40" applyNumberFormat="1" applyFont="1" applyFill="1" applyBorder="1" applyAlignment="1" applyProtection="1">
      <alignment horizontal="center" vertical="center"/>
      <protection/>
    </xf>
    <xf numFmtId="3" fontId="8" fillId="47" borderId="26" xfId="140" applyNumberFormat="1" applyFont="1" applyFill="1" applyBorder="1" applyAlignment="1" applyProtection="1">
      <alignment horizontal="center" vertical="center"/>
      <protection/>
    </xf>
    <xf numFmtId="2" fontId="3" fillId="0" borderId="0" xfId="0" applyNumberFormat="1" applyFont="1" applyFill="1" applyAlignment="1">
      <alignment/>
    </xf>
    <xf numFmtId="3" fontId="12" fillId="0" borderId="20" xfId="140"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3" fontId="8" fillId="0" borderId="20" xfId="140"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0" fontId="0" fillId="0" borderId="20" xfId="134"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40"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29" fillId="0" borderId="0" xfId="0" applyNumberFormat="1" applyFont="1" applyFill="1" applyBorder="1" applyAlignment="1">
      <alignment horizont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4"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65"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0" fillId="0" borderId="0" xfId="143" applyNumberFormat="1" applyFont="1" applyFill="1">
      <alignment/>
      <protection/>
    </xf>
    <xf numFmtId="49" fontId="0" fillId="0" borderId="0" xfId="146" applyNumberFormat="1" applyFont="1" applyFill="1" applyAlignment="1">
      <alignment horizontal="left"/>
      <protection/>
    </xf>
    <xf numFmtId="49" fontId="19" fillId="0" borderId="0" xfId="146" applyNumberFormat="1" applyFont="1" applyFill="1" applyAlignment="1">
      <alignment wrapText="1"/>
      <protection/>
    </xf>
    <xf numFmtId="49" fontId="7" fillId="0" borderId="0" xfId="146" applyNumberFormat="1" applyFont="1" applyFill="1" applyBorder="1" applyAlignment="1">
      <alignment horizontal="left"/>
      <protection/>
    </xf>
    <xf numFmtId="49" fontId="0" fillId="0" borderId="0" xfId="146" applyNumberFormat="1" applyFont="1" applyFill="1" applyBorder="1" applyAlignment="1">
      <alignment horizontal="left"/>
      <protection/>
    </xf>
    <xf numFmtId="49" fontId="32" fillId="0" borderId="0" xfId="146" applyNumberFormat="1" applyFont="1" applyFill="1">
      <alignment/>
      <protection/>
    </xf>
    <xf numFmtId="49" fontId="0" fillId="0" borderId="0" xfId="146" applyNumberFormat="1" applyFont="1" applyFill="1" applyBorder="1" applyAlignment="1">
      <alignment/>
      <protection/>
    </xf>
    <xf numFmtId="49" fontId="20" fillId="0" borderId="0" xfId="146" applyNumberFormat="1" applyFont="1" applyFill="1" applyAlignment="1">
      <alignment/>
      <protection/>
    </xf>
    <xf numFmtId="49" fontId="23" fillId="0" borderId="0" xfId="146" applyNumberFormat="1" applyFont="1" applyFill="1" applyBorder="1" applyAlignment="1">
      <alignment/>
      <protection/>
    </xf>
    <xf numFmtId="49" fontId="23" fillId="0" borderId="22" xfId="146" applyNumberFormat="1" applyFont="1" applyFill="1" applyBorder="1" applyAlignment="1">
      <alignment horizontal="left"/>
      <protection/>
    </xf>
    <xf numFmtId="49" fontId="32" fillId="0" borderId="0" xfId="146" applyNumberFormat="1" applyFont="1" applyFill="1" applyBorder="1">
      <alignment/>
      <protection/>
    </xf>
    <xf numFmtId="49" fontId="17" fillId="0" borderId="0" xfId="146" applyNumberFormat="1" applyFont="1" applyFill="1" applyBorder="1" applyAlignment="1">
      <alignment vertical="justify" textRotation="90" wrapText="1"/>
      <protection/>
    </xf>
    <xf numFmtId="49" fontId="79" fillId="0" borderId="26" xfId="146" applyNumberFormat="1" applyFont="1" applyFill="1" applyBorder="1" applyAlignment="1">
      <alignment wrapText="1"/>
      <protection/>
    </xf>
    <xf numFmtId="49" fontId="79" fillId="0" borderId="25" xfId="146" applyNumberFormat="1" applyFont="1" applyFill="1" applyBorder="1" applyAlignment="1">
      <alignment wrapText="1"/>
      <protection/>
    </xf>
    <xf numFmtId="49" fontId="106" fillId="0" borderId="37" xfId="146" applyNumberFormat="1" applyFont="1" applyFill="1" applyBorder="1" applyAlignment="1">
      <alignment horizontal="center" wrapText="1"/>
      <protection/>
    </xf>
    <xf numFmtId="49" fontId="24" fillId="0" borderId="23" xfId="146" applyNumberFormat="1" applyFont="1" applyFill="1" applyBorder="1" applyAlignment="1">
      <alignment horizontal="center"/>
      <protection/>
    </xf>
    <xf numFmtId="49" fontId="17" fillId="0" borderId="0" xfId="146" applyNumberFormat="1" applyFont="1" applyFill="1" applyBorder="1" applyAlignment="1">
      <alignment vertical="center" textRotation="90" wrapText="1"/>
      <protection/>
    </xf>
    <xf numFmtId="49" fontId="32" fillId="0" borderId="0" xfId="146" applyNumberFormat="1" applyFont="1" applyFill="1" applyBorder="1" applyAlignment="1">
      <alignment vertical="center"/>
      <protection/>
    </xf>
    <xf numFmtId="49" fontId="32" fillId="0" borderId="0" xfId="146" applyNumberFormat="1" applyFont="1" applyFill="1" applyAlignment="1">
      <alignment vertical="center"/>
      <protection/>
    </xf>
    <xf numFmtId="49" fontId="29" fillId="0" borderId="0" xfId="146" applyNumberFormat="1" applyFont="1" applyFill="1" applyBorder="1" applyAlignment="1">
      <alignment vertical="center" textRotation="90" wrapText="1"/>
      <protection/>
    </xf>
    <xf numFmtId="49" fontId="1" fillId="0" borderId="0" xfId="146" applyNumberFormat="1" applyFont="1" applyFill="1">
      <alignment/>
      <protection/>
    </xf>
    <xf numFmtId="49" fontId="84" fillId="0" borderId="0" xfId="146" applyNumberFormat="1" applyFont="1" applyFill="1">
      <alignment/>
      <protection/>
    </xf>
    <xf numFmtId="49" fontId="10" fillId="0" borderId="0" xfId="146" applyNumberFormat="1" applyFont="1" applyFill="1">
      <alignment/>
      <protection/>
    </xf>
    <xf numFmtId="49" fontId="21" fillId="0" borderId="0" xfId="146" applyNumberFormat="1" applyFont="1" applyFill="1" applyAlignment="1">
      <alignment horizontal="left"/>
      <protection/>
    </xf>
    <xf numFmtId="49" fontId="18" fillId="0" borderId="0" xfId="146" applyNumberFormat="1" applyFont="1" applyFill="1" applyBorder="1" applyAlignment="1">
      <alignment wrapText="1"/>
      <protection/>
    </xf>
    <xf numFmtId="49" fontId="86" fillId="0" borderId="0" xfId="146" applyNumberFormat="1" applyFont="1" applyFill="1">
      <alignment/>
      <protection/>
    </xf>
    <xf numFmtId="49" fontId="18" fillId="0" borderId="0" xfId="146" applyNumberFormat="1" applyFont="1" applyFill="1" applyAlignment="1">
      <alignment horizontal="left"/>
      <protection/>
    </xf>
    <xf numFmtId="49" fontId="8" fillId="0" borderId="0" xfId="146" applyNumberFormat="1" applyFont="1" applyFill="1" applyAlignment="1">
      <alignment horizontal="left"/>
      <protection/>
    </xf>
    <xf numFmtId="49" fontId="86" fillId="0" borderId="0" xfId="146" applyNumberFormat="1" applyFont="1" applyFill="1" applyAlignment="1">
      <alignment horizontal="left"/>
      <protection/>
    </xf>
    <xf numFmtId="49" fontId="8" fillId="0" borderId="0" xfId="146" applyNumberFormat="1" applyFont="1" applyFill="1">
      <alignment/>
      <protection/>
    </xf>
    <xf numFmtId="9" fontId="32" fillId="0" borderId="0" xfId="158" applyFont="1" applyFill="1" applyAlignment="1">
      <alignment/>
    </xf>
    <xf numFmtId="0" fontId="0" fillId="0" borderId="0" xfId="146" applyNumberFormat="1" applyFont="1" applyFill="1" applyAlignment="1">
      <alignment horizontal="left"/>
      <protection/>
    </xf>
    <xf numFmtId="0" fontId="19" fillId="0" borderId="0" xfId="146" applyNumberFormat="1" applyFont="1" applyFill="1" applyAlignment="1">
      <alignment wrapText="1"/>
      <protection/>
    </xf>
    <xf numFmtId="0" fontId="32" fillId="0" borderId="0" xfId="146" applyFont="1" applyFill="1">
      <alignment/>
      <protection/>
    </xf>
    <xf numFmtId="0" fontId="0" fillId="0" borderId="0" xfId="146" applyFont="1" applyFill="1" applyAlignment="1">
      <alignment horizontal="left"/>
      <protection/>
    </xf>
    <xf numFmtId="0" fontId="20" fillId="0" borderId="0" xfId="146" applyFont="1" applyFill="1" applyAlignment="1">
      <alignment/>
      <protection/>
    </xf>
    <xf numFmtId="0" fontId="0" fillId="0" borderId="0" xfId="146" applyFont="1" applyFill="1" applyBorder="1" applyAlignment="1">
      <alignment horizontal="left"/>
      <protection/>
    </xf>
    <xf numFmtId="0" fontId="23" fillId="0" borderId="22" xfId="146" applyFont="1" applyFill="1" applyBorder="1" applyAlignment="1">
      <alignment horizontal="left"/>
      <protection/>
    </xf>
    <xf numFmtId="0" fontId="32" fillId="0" borderId="0" xfId="146" applyFont="1" applyFill="1" applyAlignment="1">
      <alignment vertical="center"/>
      <protection/>
    </xf>
    <xf numFmtId="0" fontId="79" fillId="0" borderId="26" xfId="146" applyFont="1" applyFill="1" applyBorder="1" applyAlignment="1">
      <alignment wrapText="1"/>
      <protection/>
    </xf>
    <xf numFmtId="0" fontId="79" fillId="0" borderId="25" xfId="146" applyFont="1" applyFill="1" applyBorder="1" applyAlignment="1">
      <alignment wrapText="1"/>
      <protection/>
    </xf>
    <xf numFmtId="3" fontId="106" fillId="0" borderId="37" xfId="146" applyNumberFormat="1" applyFont="1" applyFill="1" applyBorder="1" applyAlignment="1">
      <alignment horizontal="center" wrapText="1"/>
      <protection/>
    </xf>
    <xf numFmtId="0" fontId="24" fillId="0" borderId="23" xfId="146" applyFont="1" applyFill="1" applyBorder="1" applyAlignment="1">
      <alignment horizontal="center"/>
      <protection/>
    </xf>
    <xf numFmtId="0" fontId="106" fillId="0" borderId="37" xfId="146" applyFont="1" applyFill="1" applyBorder="1" applyAlignment="1">
      <alignment horizontal="center" wrapText="1"/>
      <protection/>
    </xf>
    <xf numFmtId="0" fontId="1" fillId="0" borderId="0" xfId="146" applyFont="1" applyFill="1">
      <alignment/>
      <protection/>
    </xf>
    <xf numFmtId="0" fontId="36" fillId="0" borderId="0" xfId="146" applyNumberFormat="1" applyFont="1" applyFill="1" applyBorder="1" applyAlignment="1">
      <alignment/>
      <protection/>
    </xf>
    <xf numFmtId="0" fontId="88" fillId="0" borderId="0" xfId="146" applyFont="1" applyFill="1">
      <alignment/>
      <protection/>
    </xf>
    <xf numFmtId="0" fontId="34" fillId="0" borderId="0" xfId="146" applyFont="1" applyFill="1" applyBorder="1" applyAlignment="1">
      <alignment wrapText="1"/>
      <protection/>
    </xf>
    <xf numFmtId="0" fontId="30" fillId="0" borderId="0" xfId="146" applyNumberFormat="1" applyFont="1" applyFill="1" applyBorder="1" applyAlignment="1">
      <alignment/>
      <protection/>
    </xf>
    <xf numFmtId="0" fontId="84" fillId="0" borderId="0" xfId="146" applyFont="1" applyFill="1">
      <alignment/>
      <protection/>
    </xf>
    <xf numFmtId="0" fontId="10" fillId="0" borderId="0" xfId="146" applyFont="1" applyFill="1">
      <alignment/>
      <protection/>
    </xf>
    <xf numFmtId="0" fontId="34" fillId="0" borderId="0" xfId="146" applyFont="1" applyFill="1">
      <alignment/>
      <protection/>
    </xf>
    <xf numFmtId="0" fontId="30" fillId="0" borderId="0" xfId="143" applyFont="1" applyFill="1" applyAlignment="1">
      <alignment/>
      <protection/>
    </xf>
    <xf numFmtId="0" fontId="26" fillId="0" borderId="0" xfId="146" applyFont="1" applyFill="1">
      <alignment/>
      <protection/>
    </xf>
    <xf numFmtId="49" fontId="24" fillId="0" borderId="0" xfId="146" applyNumberFormat="1" applyFont="1" applyFill="1" applyBorder="1" applyAlignment="1">
      <alignment/>
      <protection/>
    </xf>
    <xf numFmtId="49" fontId="24" fillId="0" borderId="0" xfId="146" applyNumberFormat="1" applyFont="1" applyFill="1" applyAlignment="1">
      <alignment horizontal="left"/>
      <protection/>
    </xf>
    <xf numFmtId="49" fontId="24" fillId="0" borderId="0" xfId="146" applyNumberFormat="1" applyFont="1" applyFill="1">
      <alignment/>
      <protection/>
    </xf>
    <xf numFmtId="0" fontId="34" fillId="0" borderId="0" xfId="146" applyNumberFormat="1" applyFont="1" applyFill="1" applyBorder="1" applyAlignment="1">
      <alignment/>
      <protection/>
    </xf>
    <xf numFmtId="0" fontId="0" fillId="0" borderId="0" xfId="146" applyNumberFormat="1" applyFont="1" applyFill="1" applyBorder="1" applyAlignment="1">
      <alignment horizontal="left"/>
      <protection/>
    </xf>
    <xf numFmtId="0" fontId="7" fillId="0" borderId="0" xfId="146" applyNumberFormat="1" applyFont="1" applyFill="1" applyBorder="1" applyAlignment="1">
      <alignment horizontal="left"/>
      <protection/>
    </xf>
    <xf numFmtId="49" fontId="0" fillId="0" borderId="0" xfId="146" applyNumberFormat="1" applyFont="1" applyFill="1" applyBorder="1" applyAlignment="1">
      <alignment horizontal="left"/>
      <protection/>
    </xf>
    <xf numFmtId="0" fontId="84" fillId="0" borderId="0" xfId="146" applyNumberFormat="1" applyFont="1" applyFill="1">
      <alignment/>
      <protection/>
    </xf>
    <xf numFmtId="0" fontId="34" fillId="0" borderId="0" xfId="146" applyNumberFormat="1" applyFont="1" applyFill="1">
      <alignment/>
      <protection/>
    </xf>
    <xf numFmtId="0" fontId="19" fillId="0" borderId="0" xfId="143" applyNumberFormat="1" applyFont="1" applyFill="1" applyAlignment="1">
      <alignment/>
      <protection/>
    </xf>
    <xf numFmtId="0" fontId="107" fillId="0" borderId="0" xfId="146" applyNumberFormat="1" applyFont="1" applyFill="1">
      <alignment/>
      <protection/>
    </xf>
    <xf numFmtId="0" fontId="0" fillId="0" borderId="0" xfId="146" applyFont="1" applyFill="1" applyBorder="1" applyAlignment="1">
      <alignment horizontal="left"/>
      <protection/>
    </xf>
    <xf numFmtId="0" fontId="0" fillId="0" borderId="0" xfId="146" applyFont="1" applyFill="1" applyAlignment="1">
      <alignment/>
      <protection/>
    </xf>
    <xf numFmtId="49" fontId="0" fillId="0" borderId="0" xfId="0" applyNumberFormat="1" applyFill="1" applyAlignment="1">
      <alignment/>
    </xf>
    <xf numFmtId="49" fontId="0" fillId="0" borderId="0" xfId="146" applyNumberFormat="1" applyFont="1" applyFill="1" applyAlignment="1">
      <alignment/>
      <protection/>
    </xf>
    <xf numFmtId="0" fontId="23" fillId="0" borderId="22" xfId="146"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3" fontId="0" fillId="0" borderId="0" xfId="0" applyNumberFormat="1" applyFont="1" applyFill="1" applyAlignment="1">
      <alignment/>
    </xf>
    <xf numFmtId="3" fontId="12" fillId="0" borderId="0" xfId="0" applyNumberFormat="1" applyFont="1" applyFill="1" applyAlignment="1">
      <alignment/>
    </xf>
    <xf numFmtId="3" fontId="0" fillId="0" borderId="0" xfId="0" applyNumberFormat="1" applyFont="1" applyFill="1" applyAlignment="1">
      <alignment/>
    </xf>
    <xf numFmtId="0" fontId="32" fillId="0" borderId="0" xfId="147">
      <alignment/>
      <protection/>
    </xf>
    <xf numFmtId="0" fontId="24" fillId="0" borderId="0" xfId="147" applyFont="1">
      <alignment/>
      <protection/>
    </xf>
    <xf numFmtId="49" fontId="32" fillId="0" borderId="0" xfId="147" applyNumberFormat="1">
      <alignment/>
      <protection/>
    </xf>
    <xf numFmtId="49" fontId="83" fillId="0" borderId="0" xfId="147" applyNumberFormat="1" applyFont="1">
      <alignment/>
      <protection/>
    </xf>
    <xf numFmtId="49" fontId="24" fillId="0" borderId="0" xfId="147" applyNumberFormat="1" applyFont="1">
      <alignment/>
      <protection/>
    </xf>
    <xf numFmtId="49" fontId="23" fillId="0" borderId="0" xfId="147" applyNumberFormat="1" applyFont="1" applyBorder="1" applyAlignment="1">
      <alignment/>
      <protection/>
    </xf>
    <xf numFmtId="49" fontId="108" fillId="0" borderId="0" xfId="147" applyNumberFormat="1" applyFont="1" applyBorder="1" applyAlignment="1">
      <alignment wrapText="1"/>
      <protection/>
    </xf>
    <xf numFmtId="49" fontId="18" fillId="0" borderId="0" xfId="147" applyNumberFormat="1" applyFont="1" applyBorder="1" applyAlignment="1">
      <alignment wrapText="1"/>
      <protection/>
    </xf>
    <xf numFmtId="49" fontId="26" fillId="0" borderId="0" xfId="147" applyNumberFormat="1" applyFont="1">
      <alignment/>
      <protection/>
    </xf>
    <xf numFmtId="0" fontId="7" fillId="0" borderId="0" xfId="147" applyFont="1" applyAlignment="1">
      <alignment horizontal="center"/>
      <protection/>
    </xf>
    <xf numFmtId="0" fontId="29" fillId="0" borderId="0" xfId="147" applyFont="1" applyBorder="1" applyAlignment="1">
      <alignment wrapText="1"/>
      <protection/>
    </xf>
    <xf numFmtId="0" fontId="32" fillId="0" borderId="0" xfId="147" applyFont="1">
      <alignment/>
      <protection/>
    </xf>
    <xf numFmtId="0" fontId="109" fillId="0" borderId="0" xfId="147" applyFont="1">
      <alignment/>
      <protection/>
    </xf>
    <xf numFmtId="0" fontId="17" fillId="0" borderId="0" xfId="147" applyFont="1" applyBorder="1" applyAlignment="1">
      <alignment wrapText="1"/>
      <protection/>
    </xf>
    <xf numFmtId="0" fontId="12" fillId="0" borderId="0" xfId="147" applyFont="1" applyBorder="1" applyAlignment="1">
      <alignment horizontal="center" wrapText="1"/>
      <protection/>
    </xf>
    <xf numFmtId="0" fontId="5" fillId="0" borderId="0" xfId="147" applyFont="1">
      <alignment/>
      <protection/>
    </xf>
    <xf numFmtId="0" fontId="29" fillId="0" borderId="19" xfId="147" applyNumberFormat="1" applyFont="1" applyBorder="1" applyAlignment="1">
      <alignment/>
      <protection/>
    </xf>
    <xf numFmtId="0" fontId="29" fillId="0" borderId="19" xfId="147" applyFont="1" applyBorder="1" applyAlignment="1">
      <alignment wrapText="1"/>
      <protection/>
    </xf>
    <xf numFmtId="0" fontId="12" fillId="0" borderId="19" xfId="147" applyFont="1" applyBorder="1" applyAlignment="1">
      <alignment horizontal="center" wrapText="1"/>
      <protection/>
    </xf>
    <xf numFmtId="194" fontId="7" fillId="47" borderId="20" xfId="147" applyNumberFormat="1" applyFont="1" applyFill="1" applyBorder="1">
      <alignment/>
      <protection/>
    </xf>
    <xf numFmtId="194" fontId="71" fillId="47" borderId="20" xfId="147" applyNumberFormat="1" applyFont="1" applyFill="1" applyBorder="1" applyAlignment="1">
      <alignment horizontal="center"/>
      <protection/>
    </xf>
    <xf numFmtId="194" fontId="0" fillId="47" borderId="20" xfId="147" applyNumberFormat="1" applyFont="1" applyFill="1" applyBorder="1" applyAlignment="1">
      <alignment horizontal="center"/>
      <protection/>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center" vertical="center"/>
      <protection/>
    </xf>
    <xf numFmtId="0" fontId="109" fillId="0" borderId="0" xfId="147" applyFont="1" applyFill="1">
      <alignment/>
      <protection/>
    </xf>
    <xf numFmtId="194" fontId="0" fillId="47" borderId="20" xfId="147" applyNumberFormat="1" applyFont="1" applyFill="1" applyBorder="1">
      <alignment/>
      <protection/>
    </xf>
    <xf numFmtId="194" fontId="66" fillId="47" borderId="20" xfId="147" applyNumberFormat="1" applyFont="1" applyFill="1" applyBorder="1">
      <alignment/>
      <protection/>
    </xf>
    <xf numFmtId="194" fontId="110" fillId="47" borderId="20" xfId="147" applyNumberFormat="1" applyFont="1" applyFill="1" applyBorder="1">
      <alignment/>
      <protection/>
    </xf>
    <xf numFmtId="49" fontId="8" fillId="47" borderId="20" xfId="0" applyNumberFormat="1" applyFont="1" applyFill="1" applyBorder="1" applyAlignment="1">
      <alignment/>
    </xf>
    <xf numFmtId="194" fontId="71" fillId="47" borderId="20" xfId="147" applyNumberFormat="1" applyFont="1" applyFill="1" applyBorder="1" applyAlignment="1">
      <alignment/>
      <protection/>
    </xf>
    <xf numFmtId="0" fontId="8" fillId="47" borderId="20" xfId="147" applyFont="1" applyFill="1" applyBorder="1" applyAlignment="1">
      <alignment horizontal="left"/>
      <protection/>
    </xf>
    <xf numFmtId="0" fontId="8" fillId="0" borderId="23" xfId="147" applyFont="1" applyBorder="1" applyAlignment="1">
      <alignment horizontal="center"/>
      <protection/>
    </xf>
    <xf numFmtId="0" fontId="8" fillId="0" borderId="20" xfId="147" applyFont="1" applyBorder="1" applyAlignment="1">
      <alignment horizontal="center"/>
      <protection/>
    </xf>
    <xf numFmtId="0" fontId="111" fillId="0" borderId="20" xfId="147" applyFont="1" applyBorder="1" applyAlignment="1">
      <alignment horizontal="center" vertical="center"/>
      <protection/>
    </xf>
    <xf numFmtId="0" fontId="32" fillId="0" borderId="0" xfId="147" applyFill="1">
      <alignment/>
      <protection/>
    </xf>
    <xf numFmtId="0" fontId="0" fillId="0" borderId="20" xfId="147" applyNumberFormat="1" applyFont="1" applyFill="1" applyBorder="1" applyAlignment="1">
      <alignment horizontal="center" vertical="center" wrapText="1"/>
      <protection/>
    </xf>
    <xf numFmtId="0" fontId="8" fillId="0" borderId="0" xfId="147" applyNumberFormat="1" applyFont="1" applyBorder="1" applyAlignment="1">
      <alignment horizontal="center" wrapText="1"/>
      <protection/>
    </xf>
    <xf numFmtId="0" fontId="6" fillId="0" borderId="0" xfId="147" applyFont="1">
      <alignment/>
      <protection/>
    </xf>
    <xf numFmtId="0" fontId="8" fillId="0" borderId="0" xfId="147" applyNumberFormat="1" applyFont="1" applyAlignment="1">
      <alignment horizontal="left"/>
      <protection/>
    </xf>
    <xf numFmtId="0" fontId="10" fillId="0" borderId="0" xfId="147" applyFont="1">
      <alignment/>
      <protection/>
    </xf>
    <xf numFmtId="49" fontId="112"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0" fillId="50" borderId="0" xfId="0" applyNumberFormat="1" applyFont="1" applyFill="1" applyBorder="1" applyAlignment="1">
      <alignment/>
    </xf>
    <xf numFmtId="49" fontId="0" fillId="50" borderId="0" xfId="0" applyNumberFormat="1" applyFont="1" applyFill="1" applyAlignment="1">
      <alignment/>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3" fontId="0" fillId="0" borderId="0" xfId="0" applyNumberFormat="1" applyFont="1" applyAlignment="1">
      <alignment/>
    </xf>
    <xf numFmtId="3" fontId="8" fillId="0" borderId="0" xfId="0" applyNumberFormat="1" applyFont="1" applyAlignment="1">
      <alignment/>
    </xf>
    <xf numFmtId="3" fontId="12" fillId="0" borderId="0" xfId="0" applyNumberFormat="1" applyFont="1" applyAlignment="1">
      <alignment/>
    </xf>
    <xf numFmtId="2" fontId="23" fillId="50" borderId="0" xfId="0" applyNumberFormat="1" applyFont="1" applyFill="1" applyAlignment="1">
      <alignment/>
    </xf>
    <xf numFmtId="2" fontId="8" fillId="50" borderId="0" xfId="0" applyNumberFormat="1" applyFont="1" applyFill="1" applyAlignment="1">
      <alignment/>
    </xf>
    <xf numFmtId="2" fontId="8" fillId="50" borderId="0" xfId="0" applyNumberFormat="1" applyFont="1" applyFill="1" applyBorder="1" applyAlignment="1">
      <alignment/>
    </xf>
    <xf numFmtId="2" fontId="8" fillId="50" borderId="21"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1" fontId="29" fillId="50" borderId="25" xfId="0" applyNumberFormat="1" applyFont="1" applyFill="1" applyBorder="1" applyAlignment="1">
      <alignment horizontal="center" vertical="center"/>
    </xf>
    <xf numFmtId="49" fontId="29" fillId="50" borderId="20" xfId="0" applyNumberFormat="1" applyFont="1" applyFill="1" applyBorder="1" applyAlignment="1">
      <alignment horizontal="center"/>
    </xf>
    <xf numFmtId="1" fontId="10" fillId="50" borderId="20" xfId="0" applyNumberFormat="1" applyFont="1" applyFill="1" applyBorder="1" applyAlignment="1">
      <alignment horizontal="left"/>
    </xf>
    <xf numFmtId="3" fontId="8" fillId="50" borderId="20" xfId="140" applyNumberFormat="1" applyFont="1" applyFill="1" applyBorder="1" applyAlignment="1" applyProtection="1">
      <alignment horizontal="center" vertical="center"/>
      <protection/>
    </xf>
    <xf numFmtId="2" fontId="10"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3" fontId="1" fillId="50" borderId="0" xfId="0" applyNumberFormat="1" applyFont="1" applyFill="1" applyAlignment="1">
      <alignment/>
    </xf>
    <xf numFmtId="49" fontId="10"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49" fontId="36" fillId="50" borderId="19" xfId="0" applyNumberFormat="1" applyFont="1" applyFill="1" applyBorder="1" applyAlignment="1">
      <alignment horizontal="left" wrapText="1"/>
    </xf>
    <xf numFmtId="0" fontId="23" fillId="50" borderId="19" xfId="0" applyNumberFormat="1" applyFont="1" applyFill="1" applyBorder="1" applyAlignment="1">
      <alignment horizontal="center" wrapText="1"/>
    </xf>
    <xf numFmtId="2" fontId="8" fillId="50" borderId="0" xfId="0" applyNumberFormat="1" applyFont="1" applyFill="1" applyBorder="1" applyAlignment="1">
      <alignment horizontal="left"/>
    </xf>
    <xf numFmtId="2" fontId="8" fillId="50" borderId="0" xfId="0" applyNumberFormat="1" applyFont="1" applyFill="1" applyAlignment="1">
      <alignment horizontal="left"/>
    </xf>
    <xf numFmtId="1" fontId="29" fillId="50" borderId="20" xfId="0" applyNumberFormat="1" applyFont="1" applyFill="1" applyBorder="1" applyAlignment="1">
      <alignment horizontal="center" vertical="center"/>
    </xf>
    <xf numFmtId="10" fontId="10" fillId="50" borderId="20" xfId="134" applyNumberFormat="1" applyFont="1" applyFill="1" applyBorder="1" applyAlignment="1">
      <alignment horizontal="right" vertical="center"/>
      <protection/>
    </xf>
    <xf numFmtId="2" fontId="0" fillId="50" borderId="0" xfId="0" applyNumberFormat="1" applyFont="1" applyFill="1" applyAlignment="1">
      <alignment horizontal="left"/>
    </xf>
    <xf numFmtId="2" fontId="0" fillId="50" borderId="0" xfId="0" applyNumberFormat="1" applyFont="1" applyFill="1" applyAlignment="1">
      <alignment/>
    </xf>
    <xf numFmtId="2" fontId="0" fillId="50" borderId="0" xfId="0" applyNumberFormat="1" applyFont="1" applyFill="1" applyAlignment="1">
      <alignment/>
    </xf>
    <xf numFmtId="2" fontId="0" fillId="50" borderId="0" xfId="0" applyNumberFormat="1" applyFont="1" applyFill="1" applyAlignment="1">
      <alignment wrapText="1"/>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10" fillId="50" borderId="20" xfId="0" applyNumberFormat="1" applyFont="1" applyFill="1" applyBorder="1" applyAlignment="1">
      <alignment horizontal="left"/>
    </xf>
    <xf numFmtId="49" fontId="29" fillId="50" borderId="20" xfId="0" applyNumberFormat="1" applyFont="1" applyFill="1" applyBorder="1" applyAlignment="1">
      <alignment horizontal="center" wrapText="1"/>
    </xf>
    <xf numFmtId="2" fontId="10" fillId="50" borderId="20" xfId="0" applyNumberFormat="1" applyFont="1" applyFill="1" applyBorder="1" applyAlignment="1">
      <alignment horizontal="left" wrapText="1"/>
    </xf>
    <xf numFmtId="49" fontId="29" fillId="50" borderId="23" xfId="0" applyNumberFormat="1" applyFont="1" applyFill="1" applyBorder="1" applyAlignment="1">
      <alignment horizontal="center"/>
    </xf>
    <xf numFmtId="2" fontId="10" fillId="50" borderId="23" xfId="0" applyNumberFormat="1" applyFont="1" applyFill="1" applyBorder="1" applyAlignment="1">
      <alignment horizontal="left"/>
    </xf>
    <xf numFmtId="1" fontId="10" fillId="50" borderId="26" xfId="0" applyNumberFormat="1" applyFont="1" applyFill="1" applyBorder="1" applyAlignment="1">
      <alignment horizontal="left"/>
    </xf>
    <xf numFmtId="10" fontId="0" fillId="50" borderId="20" xfId="134" applyNumberFormat="1" applyFont="1" applyFill="1" applyBorder="1" applyAlignment="1">
      <alignment horizontal="right" vertical="center"/>
      <protection/>
    </xf>
    <xf numFmtId="49" fontId="34"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49" fontId="34" fillId="50" borderId="0" xfId="0" applyNumberFormat="1" applyFont="1" applyFill="1" applyAlignment="1">
      <alignment horizontal="center"/>
    </xf>
    <xf numFmtId="0" fontId="34" fillId="50" borderId="0" xfId="0" applyNumberFormat="1" applyFont="1" applyFill="1" applyBorder="1" applyAlignment="1">
      <alignment horizontal="center"/>
    </xf>
    <xf numFmtId="49" fontId="34" fillId="50" borderId="20" xfId="0" applyNumberFormat="1" applyFont="1" applyFill="1" applyBorder="1" applyAlignment="1">
      <alignment horizontal="center" vertical="center" wrapText="1"/>
    </xf>
    <xf numFmtId="49" fontId="10" fillId="50" borderId="20" xfId="0" applyNumberFormat="1" applyFont="1" applyFill="1" applyBorder="1" applyAlignment="1">
      <alignment horizontal="center" vertical="center"/>
    </xf>
    <xf numFmtId="0" fontId="36" fillId="50" borderId="0" xfId="0" applyNumberFormat="1" applyFont="1" applyFill="1" applyBorder="1" applyAlignment="1">
      <alignment horizontal="center"/>
    </xf>
    <xf numFmtId="2" fontId="0" fillId="50" borderId="0" xfId="0" applyNumberFormat="1" applyFont="1" applyFill="1" applyBorder="1" applyAlignment="1">
      <alignment horizontal="left"/>
    </xf>
    <xf numFmtId="2" fontId="20" fillId="50" borderId="0" xfId="0" applyNumberFormat="1" applyFont="1" applyFill="1" applyAlignment="1">
      <alignment/>
    </xf>
    <xf numFmtId="1" fontId="10" fillId="50" borderId="0" xfId="0" applyNumberFormat="1" applyFont="1" applyFill="1" applyBorder="1" applyAlignment="1">
      <alignment horizontal="left"/>
    </xf>
    <xf numFmtId="49" fontId="29" fillId="50" borderId="26" xfId="0" applyNumberFormat="1" applyFont="1" applyFill="1" applyBorder="1" applyAlignment="1">
      <alignment horizontal="center" wrapText="1"/>
    </xf>
    <xf numFmtId="0" fontId="36" fillId="50" borderId="19" xfId="0" applyNumberFormat="1" applyFont="1" applyFill="1" applyBorder="1" applyAlignment="1">
      <alignment horizontal="center" wrapText="1"/>
    </xf>
    <xf numFmtId="2" fontId="13" fillId="50" borderId="0" xfId="0" applyNumberFormat="1" applyFont="1" applyFill="1" applyAlignment="1">
      <alignment horizontal="left"/>
    </xf>
    <xf numFmtId="2" fontId="13" fillId="50" borderId="0" xfId="0" applyNumberFormat="1" applyFont="1" applyFill="1" applyAlignment="1">
      <alignment/>
    </xf>
    <xf numFmtId="2" fontId="113" fillId="50" borderId="0" xfId="0" applyNumberFormat="1" applyFont="1" applyFill="1" applyAlignment="1">
      <alignment/>
    </xf>
    <xf numFmtId="2" fontId="13" fillId="50" borderId="0" xfId="0" applyNumberFormat="1" applyFont="1" applyFill="1" applyAlignment="1">
      <alignment/>
    </xf>
    <xf numFmtId="2" fontId="13" fillId="50" borderId="0" xfId="0" applyNumberFormat="1" applyFont="1" applyFill="1" applyAlignment="1">
      <alignment wrapText="1"/>
    </xf>
    <xf numFmtId="49" fontId="13" fillId="50" borderId="0" xfId="0" applyNumberFormat="1" applyFont="1" applyFill="1" applyAlignment="1">
      <alignment/>
    </xf>
    <xf numFmtId="2" fontId="13" fillId="50" borderId="0" xfId="0" applyNumberFormat="1" applyFont="1" applyFill="1" applyBorder="1" applyAlignment="1">
      <alignment/>
    </xf>
    <xf numFmtId="2" fontId="13" fillId="50" borderId="0" xfId="0" applyNumberFormat="1" applyFont="1" applyFill="1" applyBorder="1" applyAlignment="1">
      <alignment wrapText="1"/>
    </xf>
    <xf numFmtId="2" fontId="13" fillId="50" borderId="0" xfId="0" applyNumberFormat="1" applyFont="1" applyFill="1" applyBorder="1" applyAlignment="1">
      <alignment/>
    </xf>
    <xf numFmtId="2" fontId="13" fillId="50" borderId="21"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1" fontId="13" fillId="50" borderId="25" xfId="0" applyNumberFormat="1" applyFont="1" applyFill="1" applyBorder="1" applyAlignment="1">
      <alignment horizontal="center" vertical="center"/>
    </xf>
    <xf numFmtId="49" fontId="13" fillId="50" borderId="23" xfId="0" applyNumberFormat="1" applyFont="1" applyFill="1" applyBorder="1" applyAlignment="1">
      <alignment horizontal="center"/>
    </xf>
    <xf numFmtId="2" fontId="13" fillId="50" borderId="23" xfId="0" applyNumberFormat="1" applyFont="1" applyFill="1" applyBorder="1" applyAlignment="1">
      <alignment horizontal="left"/>
    </xf>
    <xf numFmtId="3" fontId="13" fillId="50" borderId="20" xfId="140" applyNumberFormat="1" applyFont="1" applyFill="1" applyBorder="1" applyAlignment="1" applyProtection="1">
      <alignment horizontal="center" vertical="center"/>
      <protection/>
    </xf>
    <xf numFmtId="49" fontId="13" fillId="50" borderId="20" xfId="0" applyNumberFormat="1" applyFont="1" applyFill="1" applyBorder="1" applyAlignment="1">
      <alignment horizontal="center"/>
    </xf>
    <xf numFmtId="1" fontId="13" fillId="50" borderId="20" xfId="0" applyNumberFormat="1" applyFont="1" applyFill="1" applyBorder="1" applyAlignment="1">
      <alignment horizontal="left"/>
    </xf>
    <xf numFmtId="1" fontId="13" fillId="50" borderId="26" xfId="0" applyNumberFormat="1" applyFont="1" applyFill="1" applyBorder="1" applyAlignment="1">
      <alignment horizontal="left"/>
    </xf>
    <xf numFmtId="2" fontId="13" fillId="50" borderId="20" xfId="0" applyNumberFormat="1" applyFont="1" applyFill="1" applyBorder="1" applyAlignment="1">
      <alignment horizontal="left" vertical="center" wrapText="1"/>
    </xf>
    <xf numFmtId="49" fontId="13" fillId="50" borderId="26" xfId="0" applyNumberFormat="1" applyFont="1" applyFill="1" applyBorder="1" applyAlignment="1">
      <alignment horizontal="center" wrapText="1"/>
    </xf>
    <xf numFmtId="2" fontId="13" fillId="50" borderId="26" xfId="0" applyNumberFormat="1" applyFont="1" applyFill="1" applyBorder="1" applyAlignment="1">
      <alignment horizontal="left" wrapText="1"/>
    </xf>
    <xf numFmtId="10" fontId="13" fillId="50" borderId="20" xfId="134"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4" fillId="50" borderId="20" xfId="0" applyNumberFormat="1" applyFont="1" applyFill="1" applyBorder="1" applyAlignment="1">
      <alignment horizontal="center" vertical="center"/>
    </xf>
    <xf numFmtId="2" fontId="8" fillId="50" borderId="20" xfId="0" applyNumberFormat="1" applyFont="1" applyFill="1" applyBorder="1" applyAlignment="1">
      <alignment horizontal="center" vertical="center" wrapText="1"/>
    </xf>
    <xf numFmtId="1" fontId="8" fillId="50" borderId="20" xfId="0" applyNumberFormat="1" applyFont="1" applyFill="1" applyBorder="1" applyAlignment="1">
      <alignment horizontal="center"/>
    </xf>
    <xf numFmtId="2" fontId="29" fillId="50" borderId="20" xfId="0" applyNumberFormat="1" applyFont="1" applyFill="1" applyBorder="1" applyAlignment="1">
      <alignment horizontal="left" wrapText="1"/>
    </xf>
    <xf numFmtId="0" fontId="20" fillId="50" borderId="0" xfId="0" applyNumberFormat="1" applyFont="1" applyFill="1" applyAlignment="1">
      <alignment/>
    </xf>
    <xf numFmtId="0" fontId="0" fillId="50" borderId="0" xfId="0" applyFont="1" applyFill="1" applyBorder="1" applyAlignment="1">
      <alignment/>
    </xf>
    <xf numFmtId="0" fontId="1" fillId="50" borderId="0" xfId="0" applyFont="1" applyFill="1" applyBorder="1" applyAlignment="1">
      <alignment/>
    </xf>
    <xf numFmtId="0" fontId="0" fillId="50" borderId="0" xfId="0" applyFont="1" applyFill="1" applyAlignment="1">
      <alignment/>
    </xf>
    <xf numFmtId="0" fontId="0" fillId="50" borderId="0" xfId="0" applyNumberFormat="1" applyFont="1" applyFill="1" applyAlignment="1">
      <alignment/>
    </xf>
    <xf numFmtId="0" fontId="8" fillId="50" borderId="21" xfId="0" applyNumberFormat="1" applyFont="1" applyFill="1" applyBorder="1" applyAlignment="1">
      <alignment horizontal="center" vertical="center" wrapText="1"/>
    </xf>
    <xf numFmtId="0" fontId="13" fillId="50" borderId="25" xfId="0" applyFont="1" applyFill="1" applyBorder="1" applyAlignment="1">
      <alignment horizontal="center" vertical="center" wrapText="1"/>
    </xf>
    <xf numFmtId="0" fontId="13" fillId="50" borderId="20" xfId="0" applyFont="1" applyFill="1" applyBorder="1" applyAlignment="1">
      <alignment horizontal="center" vertical="center" wrapText="1"/>
    </xf>
    <xf numFmtId="0" fontId="13" fillId="50" borderId="20" xfId="0" applyFont="1" applyFill="1" applyBorder="1" applyAlignment="1">
      <alignment horizontal="center"/>
    </xf>
    <xf numFmtId="0" fontId="2" fillId="50" borderId="20" xfId="0" applyFont="1" applyFill="1" applyBorder="1" applyAlignment="1">
      <alignment horizontal="center"/>
    </xf>
    <xf numFmtId="2" fontId="114" fillId="50" borderId="0" xfId="0" applyNumberFormat="1" applyFont="1" applyFill="1" applyBorder="1" applyAlignment="1">
      <alignment/>
    </xf>
    <xf numFmtId="3" fontId="8" fillId="50" borderId="21" xfId="140" applyNumberFormat="1" applyFont="1" applyFill="1" applyBorder="1" applyAlignment="1" applyProtection="1">
      <alignment horizontal="center" vertical="center"/>
      <protection/>
    </xf>
    <xf numFmtId="0" fontId="36" fillId="50" borderId="0" xfId="0" applyFont="1" applyFill="1" applyBorder="1" applyAlignment="1">
      <alignment/>
    </xf>
    <xf numFmtId="3" fontId="36" fillId="50" borderId="0" xfId="0" applyNumberFormat="1" applyFont="1" applyFill="1" applyBorder="1" applyAlignment="1">
      <alignment/>
    </xf>
    <xf numFmtId="0" fontId="34" fillId="50" borderId="0" xfId="0" applyFont="1" applyFill="1" applyAlignment="1">
      <alignment/>
    </xf>
    <xf numFmtId="0" fontId="36" fillId="50" borderId="0" xfId="0" applyFont="1" applyFill="1" applyBorder="1" applyAlignment="1">
      <alignment wrapText="1"/>
    </xf>
    <xf numFmtId="0" fontId="34" fillId="50" borderId="0" xfId="0" applyNumberFormat="1" applyFont="1" applyFill="1" applyAlignment="1">
      <alignment/>
    </xf>
    <xf numFmtId="0" fontId="34" fillId="50" borderId="0" xfId="0" applyNumberFormat="1" applyFont="1" applyFill="1" applyBorder="1" applyAlignment="1">
      <alignment wrapText="1"/>
    </xf>
    <xf numFmtId="2" fontId="29" fillId="50" borderId="23" xfId="0" applyNumberFormat="1" applyFont="1" applyFill="1" applyBorder="1" applyAlignment="1">
      <alignment horizontal="left"/>
    </xf>
    <xf numFmtId="3" fontId="29" fillId="50" borderId="20" xfId="140" applyNumberFormat="1" applyFont="1" applyFill="1" applyBorder="1" applyAlignment="1" applyProtection="1">
      <alignment horizontal="center" vertical="center"/>
      <protection/>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1" fontId="29" fillId="50" borderId="20" xfId="0" applyNumberFormat="1" applyFont="1" applyFill="1" applyBorder="1" applyAlignment="1">
      <alignment horizontal="left"/>
    </xf>
    <xf numFmtId="3" fontId="29" fillId="0" borderId="0" xfId="140" applyNumberFormat="1" applyFont="1" applyFill="1" applyBorder="1" applyAlignment="1" applyProtection="1">
      <alignment horizontal="center" vertical="center"/>
      <protection/>
    </xf>
    <xf numFmtId="1" fontId="29" fillId="50" borderId="26" xfId="0" applyNumberFormat="1" applyFont="1" applyFill="1" applyBorder="1" applyAlignment="1">
      <alignment horizontal="left"/>
    </xf>
    <xf numFmtId="2" fontId="29" fillId="50" borderId="20" xfId="0" applyNumberFormat="1" applyFont="1" applyFill="1" applyBorder="1" applyAlignment="1">
      <alignment horizontal="left" vertical="center" wrapText="1"/>
    </xf>
    <xf numFmtId="2" fontId="29" fillId="50" borderId="26" xfId="0" applyNumberFormat="1" applyFont="1" applyFill="1" applyBorder="1" applyAlignment="1">
      <alignment horizontal="left" vertical="center" wrapText="1"/>
    </xf>
    <xf numFmtId="10" fontId="29" fillId="50" borderId="20" xfId="134" applyNumberFormat="1" applyFont="1" applyFill="1" applyBorder="1" applyAlignment="1">
      <alignment horizontal="right" vertical="center"/>
      <protection/>
    </xf>
    <xf numFmtId="2" fontId="29" fillId="50" borderId="0" xfId="0" applyNumberFormat="1" applyFont="1" applyFill="1" applyBorder="1" applyAlignment="1">
      <alignment/>
    </xf>
    <xf numFmtId="2" fontId="115" fillId="50" borderId="0" xfId="0" applyNumberFormat="1" applyFont="1" applyFill="1" applyBorder="1" applyAlignment="1">
      <alignment/>
    </xf>
    <xf numFmtId="49" fontId="18" fillId="0" borderId="0" xfId="0" applyNumberFormat="1" applyFont="1" applyFill="1" applyAlignment="1">
      <alignment/>
    </xf>
    <xf numFmtId="49" fontId="34" fillId="0" borderId="0" xfId="0" applyNumberFormat="1" applyFont="1" applyFill="1" applyAlignment="1">
      <alignment/>
    </xf>
    <xf numFmtId="0" fontId="30" fillId="0" borderId="0" xfId="0" applyNumberFormat="1" applyFont="1" applyFill="1" applyAlignment="1">
      <alignment/>
    </xf>
    <xf numFmtId="49" fontId="116" fillId="0" borderId="0" xfId="0" applyNumberFormat="1" applyFont="1" applyFill="1" applyBorder="1" applyAlignment="1">
      <alignment/>
    </xf>
    <xf numFmtId="0" fontId="30" fillId="0" borderId="0" xfId="0" applyNumberFormat="1" applyFont="1" applyFill="1" applyBorder="1" applyAlignment="1">
      <alignment horizontal="center" wrapText="1"/>
    </xf>
    <xf numFmtId="0" fontId="30" fillId="0" borderId="0" xfId="0" applyNumberFormat="1" applyFont="1" applyFill="1" applyBorder="1" applyAlignment="1">
      <alignment/>
    </xf>
    <xf numFmtId="49" fontId="117" fillId="0" borderId="0" xfId="0" applyNumberFormat="1" applyFont="1" applyFill="1" applyBorder="1" applyAlignment="1">
      <alignment/>
    </xf>
    <xf numFmtId="49" fontId="8"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49" fontId="8" fillId="0" borderId="0" xfId="0" applyNumberFormat="1" applyFont="1" applyFill="1" applyBorder="1" applyAlignment="1">
      <alignment/>
    </xf>
    <xf numFmtId="49" fontId="18" fillId="0" borderId="0" xfId="0" applyNumberFormat="1" applyFont="1" applyFill="1" applyBorder="1" applyAlignment="1">
      <alignment/>
    </xf>
    <xf numFmtId="49" fontId="18"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2" fillId="0" borderId="0" xfId="0" applyNumberFormat="1" applyFont="1" applyFill="1" applyAlignment="1">
      <alignment/>
    </xf>
    <xf numFmtId="49" fontId="6" fillId="0" borderId="0" xfId="0" applyNumberFormat="1" applyFont="1" applyFill="1" applyBorder="1" applyAlignment="1">
      <alignment/>
    </xf>
    <xf numFmtId="49" fontId="113" fillId="0" borderId="39" xfId="0" applyNumberFormat="1" applyFont="1" applyFill="1" applyBorder="1" applyAlignment="1" applyProtection="1">
      <alignment horizontal="center" vertical="center"/>
      <protection/>
    </xf>
    <xf numFmtId="49" fontId="113"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ill="1" applyBorder="1" applyAlignment="1">
      <alignment/>
    </xf>
    <xf numFmtId="0" fontId="10" fillId="0" borderId="0" xfId="141" applyNumberFormat="1" applyFont="1" applyFill="1" applyBorder="1" applyAlignment="1" applyProtection="1">
      <alignment horizontal="center" vertical="center"/>
      <protection/>
    </xf>
    <xf numFmtId="49" fontId="29" fillId="0" borderId="20" xfId="146" applyNumberFormat="1" applyFont="1" applyFill="1" applyBorder="1" applyAlignment="1">
      <alignment horizontal="center" vertical="center" wrapText="1" readingOrder="1"/>
      <protection/>
    </xf>
    <xf numFmtId="0" fontId="13" fillId="0" borderId="20" xfId="146" applyFont="1" applyFill="1" applyBorder="1" applyAlignment="1">
      <alignment horizontal="center" vertical="center" wrapText="1"/>
      <protection/>
    </xf>
    <xf numFmtId="49" fontId="8" fillId="50" borderId="0" xfId="0" applyNumberFormat="1" applyFont="1" applyFill="1" applyAlignment="1">
      <alignment wrapText="1"/>
    </xf>
    <xf numFmtId="49" fontId="8" fillId="50" borderId="0" xfId="0" applyNumberFormat="1" applyFont="1" applyFill="1" applyAlignment="1">
      <alignment/>
    </xf>
    <xf numFmtId="49" fontId="12" fillId="50" borderId="0" xfId="0" applyNumberFormat="1" applyFont="1" applyFill="1" applyAlignment="1">
      <alignment/>
    </xf>
    <xf numFmtId="49" fontId="19" fillId="50" borderId="0" xfId="0" applyNumberFormat="1" applyFont="1" applyFill="1" applyBorder="1" applyAlignment="1">
      <alignment horizontal="center" wrapText="1"/>
    </xf>
    <xf numFmtId="49" fontId="7" fillId="50" borderId="0" xfId="0" applyNumberFormat="1" applyFont="1" applyFill="1" applyBorder="1" applyAlignment="1">
      <alignment/>
    </xf>
    <xf numFmtId="49" fontId="20" fillId="50" borderId="0" xfId="0" applyNumberFormat="1" applyFont="1" applyFill="1" applyBorder="1" applyAlignment="1">
      <alignment horizontal="center" wrapText="1"/>
    </xf>
    <xf numFmtId="49" fontId="20" fillId="50" borderId="19" xfId="0" applyNumberFormat="1" applyFont="1" applyFill="1" applyBorder="1" applyAlignment="1">
      <alignment wrapText="1"/>
    </xf>
    <xf numFmtId="194" fontId="35" fillId="0" borderId="0" xfId="0" applyNumberFormat="1" applyFont="1" applyBorder="1" applyAlignment="1">
      <alignment horizontal="center" vertical="center"/>
    </xf>
    <xf numFmtId="210" fontId="166" fillId="47" borderId="0" xfId="0" applyNumberFormat="1" applyFont="1" applyFill="1" applyBorder="1" applyAlignment="1">
      <alignment horizontal="center" vertical="center"/>
    </xf>
    <xf numFmtId="210" fontId="29" fillId="50" borderId="20" xfId="0" applyNumberFormat="1" applyFont="1" applyFill="1" applyBorder="1" applyAlignment="1">
      <alignment horizontal="center" vertical="center"/>
    </xf>
    <xf numFmtId="49" fontId="29" fillId="47" borderId="20" xfId="0" applyNumberFormat="1" applyFont="1" applyFill="1" applyBorder="1" applyAlignment="1" applyProtection="1">
      <alignment vertical="center"/>
      <protection/>
    </xf>
    <xf numFmtId="49" fontId="29" fillId="50" borderId="20" xfId="0" applyNumberFormat="1" applyFont="1" applyFill="1" applyBorder="1" applyAlignment="1" applyProtection="1">
      <alignment horizontal="center" vertical="center"/>
      <protection/>
    </xf>
    <xf numFmtId="49" fontId="29" fillId="47" borderId="0" xfId="0" applyNumberFormat="1" applyFont="1" applyFill="1" applyAlignment="1">
      <alignment/>
    </xf>
    <xf numFmtId="49" fontId="167" fillId="50" borderId="20" xfId="0" applyNumberFormat="1" applyFont="1" applyFill="1" applyBorder="1" applyAlignment="1" applyProtection="1">
      <alignment vertical="center"/>
      <protection/>
    </xf>
    <xf numFmtId="49" fontId="167" fillId="47" borderId="20" xfId="0" applyNumberFormat="1" applyFont="1" applyFill="1" applyBorder="1" applyAlignment="1" applyProtection="1">
      <alignment horizontal="center" vertical="center"/>
      <protection/>
    </xf>
    <xf numFmtId="49" fontId="29" fillId="50" borderId="20" xfId="0" applyNumberFormat="1" applyFont="1" applyFill="1" applyBorder="1" applyAlignment="1" applyProtection="1">
      <alignment vertical="center"/>
      <protection/>
    </xf>
    <xf numFmtId="49" fontId="167" fillId="50" borderId="20" xfId="0" applyNumberFormat="1" applyFont="1" applyFill="1" applyBorder="1" applyAlignment="1" applyProtection="1">
      <alignment horizontal="center" vertical="center"/>
      <protection/>
    </xf>
    <xf numFmtId="49" fontId="168" fillId="50" borderId="0" xfId="0" applyNumberFormat="1" applyFont="1" applyFill="1" applyBorder="1" applyAlignment="1" applyProtection="1">
      <alignment horizontal="center" vertical="center"/>
      <protection/>
    </xf>
    <xf numFmtId="49" fontId="168" fillId="50" borderId="2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194" fontId="165" fillId="50" borderId="0" xfId="0" applyNumberFormat="1" applyFont="1" applyFill="1" applyAlignment="1">
      <alignment/>
    </xf>
    <xf numFmtId="194" fontId="169" fillId="0" borderId="0" xfId="0" applyNumberFormat="1" applyFont="1" applyBorder="1" applyAlignment="1">
      <alignment horizontal="center" vertical="center"/>
    </xf>
    <xf numFmtId="210" fontId="118" fillId="50" borderId="20" xfId="0" applyNumberFormat="1" applyFont="1" applyFill="1" applyBorder="1" applyAlignment="1">
      <alignment horizontal="center" vertical="center"/>
    </xf>
    <xf numFmtId="194" fontId="118" fillId="50" borderId="20" xfId="0" applyNumberFormat="1" applyFont="1" applyFill="1" applyBorder="1" applyAlignment="1" applyProtection="1">
      <alignment horizontal="center" vertical="center"/>
      <protection/>
    </xf>
    <xf numFmtId="49" fontId="118" fillId="50" borderId="20" xfId="0" applyNumberFormat="1" applyFont="1" applyFill="1" applyBorder="1" applyAlignment="1" applyProtection="1">
      <alignment vertical="center"/>
      <protection/>
    </xf>
    <xf numFmtId="49" fontId="118" fillId="50" borderId="20" xfId="0" applyNumberFormat="1" applyFont="1" applyFill="1" applyBorder="1" applyAlignment="1" applyProtection="1">
      <alignment horizontal="center" vertical="center"/>
      <protection/>
    </xf>
    <xf numFmtId="49" fontId="118" fillId="47" borderId="20" xfId="0" applyNumberFormat="1" applyFont="1" applyFill="1" applyBorder="1" applyAlignment="1">
      <alignment/>
    </xf>
    <xf numFmtId="49" fontId="119" fillId="50" borderId="20" xfId="0" applyNumberFormat="1" applyFont="1" applyFill="1" applyBorder="1" applyAlignment="1" applyProtection="1">
      <alignment vertical="center"/>
      <protection/>
    </xf>
    <xf numFmtId="49" fontId="119" fillId="50" borderId="20" xfId="0" applyNumberFormat="1" applyFont="1" applyFill="1" applyBorder="1" applyAlignment="1" applyProtection="1">
      <alignment horizontal="center" vertical="center"/>
      <protection/>
    </xf>
    <xf numFmtId="210" fontId="170" fillId="47" borderId="0" xfId="0" applyNumberFormat="1" applyFont="1" applyFill="1" applyBorder="1" applyAlignment="1">
      <alignment vertical="center"/>
    </xf>
    <xf numFmtId="49" fontId="165" fillId="50" borderId="0" xfId="0" applyNumberFormat="1" applyFont="1" applyFill="1" applyBorder="1" applyAlignment="1">
      <alignment/>
    </xf>
    <xf numFmtId="49" fontId="171" fillId="50" borderId="20" xfId="0" applyNumberFormat="1" applyFont="1" applyFill="1" applyBorder="1" applyAlignment="1" applyProtection="1">
      <alignment horizontal="center" vertical="center"/>
      <protection/>
    </xf>
    <xf numFmtId="0" fontId="19" fillId="50" borderId="0" xfId="0" applyNumberFormat="1" applyFont="1" applyFill="1" applyBorder="1" applyAlignment="1">
      <alignment horizontal="center" wrapText="1"/>
    </xf>
    <xf numFmtId="0" fontId="0" fillId="50" borderId="0" xfId="0" applyNumberFormat="1" applyFont="1" applyFill="1" applyAlignment="1">
      <alignment/>
    </xf>
    <xf numFmtId="0" fontId="8" fillId="50" borderId="0" xfId="0" applyNumberFormat="1" applyFont="1" applyFill="1" applyAlignment="1">
      <alignment wrapText="1"/>
    </xf>
    <xf numFmtId="194" fontId="29" fillId="50" borderId="20" xfId="0" applyNumberFormat="1" applyFont="1" applyFill="1" applyBorder="1" applyAlignment="1" applyProtection="1">
      <alignment horizontal="center" vertical="center"/>
      <protection/>
    </xf>
    <xf numFmtId="194" fontId="172" fillId="0" borderId="0" xfId="0" applyNumberFormat="1" applyFont="1" applyFill="1" applyAlignment="1">
      <alignment/>
    </xf>
    <xf numFmtId="194" fontId="165" fillId="0" borderId="0" xfId="0" applyNumberFormat="1" applyFont="1" applyFill="1" applyAlignment="1">
      <alignment/>
    </xf>
    <xf numFmtId="194" fontId="173" fillId="50" borderId="20" xfId="0" applyNumberFormat="1" applyFont="1" applyFill="1" applyBorder="1" applyAlignment="1" applyProtection="1">
      <alignment horizontal="center" vertical="center"/>
      <protection/>
    </xf>
    <xf numFmtId="210" fontId="173" fillId="50" borderId="20" xfId="0" applyNumberFormat="1" applyFont="1" applyFill="1" applyBorder="1" applyAlignment="1">
      <alignment horizontal="center" vertical="center"/>
    </xf>
    <xf numFmtId="49" fontId="18" fillId="0" borderId="21" xfId="0" applyNumberFormat="1" applyFont="1" applyFill="1" applyBorder="1" applyAlignment="1" applyProtection="1">
      <alignment horizontal="center" vertical="center"/>
      <protection/>
    </xf>
    <xf numFmtId="194" fontId="10" fillId="50" borderId="20" xfId="0" applyNumberFormat="1" applyFont="1" applyFill="1" applyBorder="1" applyAlignment="1" applyProtection="1">
      <alignment horizontal="right" vertical="center"/>
      <protection/>
    </xf>
    <xf numFmtId="210" fontId="10" fillId="50" borderId="20" xfId="0" applyNumberFormat="1" applyFont="1" applyFill="1" applyBorder="1" applyAlignment="1">
      <alignment horizontal="right" vertical="center"/>
    </xf>
    <xf numFmtId="194" fontId="10" fillId="50" borderId="20" xfId="99" applyNumberFormat="1" applyFont="1" applyFill="1" applyBorder="1" applyAlignment="1" applyProtection="1">
      <alignment horizontal="right" vertical="center"/>
      <protection/>
    </xf>
    <xf numFmtId="194" fontId="10" fillId="50" borderId="20" xfId="0" applyNumberFormat="1" applyFont="1" applyFill="1" applyBorder="1" applyAlignment="1">
      <alignment horizontal="right" vertical="center"/>
    </xf>
    <xf numFmtId="1" fontId="10" fillId="50" borderId="20" xfId="0" applyNumberFormat="1" applyFont="1" applyFill="1" applyBorder="1" applyAlignment="1" applyProtection="1">
      <alignment horizontal="right" vertical="center"/>
      <protection/>
    </xf>
    <xf numFmtId="194" fontId="10" fillId="50" borderId="20" xfId="135" applyNumberFormat="1" applyFont="1" applyFill="1" applyBorder="1" applyAlignment="1" applyProtection="1">
      <alignment horizontal="right" vertical="center"/>
      <protection/>
    </xf>
    <xf numFmtId="194" fontId="24" fillId="47" borderId="20" xfId="0" applyNumberFormat="1" applyFont="1" applyFill="1" applyBorder="1" applyAlignment="1" applyProtection="1">
      <alignment horizontal="right" vertical="center"/>
      <protection/>
    </xf>
    <xf numFmtId="43" fontId="0" fillId="0" borderId="0" xfId="0" applyNumberFormat="1" applyAlignment="1">
      <alignment/>
    </xf>
    <xf numFmtId="3" fontId="1" fillId="0" borderId="20" xfId="0" applyNumberFormat="1" applyFont="1" applyFill="1" applyBorder="1" applyAlignment="1">
      <alignment horizontal="center"/>
    </xf>
    <xf numFmtId="3" fontId="174" fillId="0" borderId="0" xfId="0" applyNumberFormat="1" applyFont="1" applyFill="1" applyAlignment="1">
      <alignment/>
    </xf>
    <xf numFmtId="3" fontId="0" fillId="0" borderId="20" xfId="0" applyNumberFormat="1" applyFont="1" applyFill="1" applyBorder="1" applyAlignment="1">
      <alignment horizontal="center"/>
    </xf>
    <xf numFmtId="3" fontId="165" fillId="0" borderId="20" xfId="0" applyNumberFormat="1" applyFont="1" applyFill="1" applyBorder="1" applyAlignment="1">
      <alignment horizontal="center"/>
    </xf>
    <xf numFmtId="3" fontId="0" fillId="0" borderId="0" xfId="0" applyNumberFormat="1" applyFont="1" applyFill="1" applyAlignment="1">
      <alignment horizontal="center"/>
    </xf>
    <xf numFmtId="3" fontId="0" fillId="0" borderId="20" xfId="0" applyNumberFormat="1" applyFont="1" applyFill="1" applyBorder="1" applyAlignment="1">
      <alignment horizontal="center"/>
    </xf>
    <xf numFmtId="3" fontId="10" fillId="50" borderId="20" xfId="0" applyNumberFormat="1" applyFont="1" applyFill="1" applyBorder="1" applyAlignment="1" applyProtection="1">
      <alignment horizontal="center" vertical="center"/>
      <protection/>
    </xf>
    <xf numFmtId="3" fontId="10" fillId="50" borderId="20" xfId="157" applyNumberFormat="1" applyFont="1" applyFill="1" applyBorder="1" applyAlignment="1" applyProtection="1">
      <alignment horizontal="center" vertical="center"/>
      <protection/>
    </xf>
    <xf numFmtId="3" fontId="10" fillId="50" borderId="21" xfId="0" applyNumberFormat="1" applyFont="1" applyFill="1" applyBorder="1" applyAlignment="1" applyProtection="1">
      <alignment horizontal="center" vertical="center"/>
      <protection/>
    </xf>
    <xf numFmtId="3" fontId="10" fillId="50" borderId="21" xfId="157" applyNumberFormat="1" applyFont="1" applyFill="1" applyBorder="1" applyAlignment="1" applyProtection="1">
      <alignment horizontal="center" vertical="center"/>
      <protection/>
    </xf>
    <xf numFmtId="194" fontId="10" fillId="50" borderId="20" xfId="0" applyNumberFormat="1" applyFont="1" applyFill="1" applyBorder="1" applyAlignment="1" applyProtection="1">
      <alignment horizontal="center" vertical="center"/>
      <protection/>
    </xf>
    <xf numFmtId="194" fontId="10" fillId="50" borderId="20" xfId="157" applyNumberFormat="1" applyFont="1" applyFill="1" applyBorder="1" applyAlignment="1" applyProtection="1">
      <alignment horizontal="center" vertical="center"/>
      <protection/>
    </xf>
    <xf numFmtId="194" fontId="10" fillId="50" borderId="20" xfId="0" applyNumberFormat="1" applyFont="1" applyFill="1" applyBorder="1" applyAlignment="1">
      <alignment horizontal="center"/>
    </xf>
    <xf numFmtId="1" fontId="10" fillId="47" borderId="20" xfId="0" applyNumberFormat="1" applyFont="1" applyFill="1" applyBorder="1" applyAlignment="1" applyProtection="1">
      <alignment horizontal="center" vertical="center"/>
      <protection/>
    </xf>
    <xf numFmtId="1" fontId="10" fillId="47" borderId="20" xfId="157" applyNumberFormat="1" applyFont="1" applyFill="1" applyBorder="1" applyAlignment="1" applyProtection="1">
      <alignment horizontal="center" vertical="center"/>
      <protection/>
    </xf>
    <xf numFmtId="1" fontId="10" fillId="47" borderId="20" xfId="0" applyNumberFormat="1" applyFont="1" applyFill="1" applyBorder="1" applyAlignment="1">
      <alignment horizontal="center"/>
    </xf>
    <xf numFmtId="49" fontId="10" fillId="47" borderId="20" xfId="0" applyNumberFormat="1" applyFont="1" applyFill="1" applyBorder="1" applyAlignment="1" applyProtection="1">
      <alignment horizontal="center" vertical="center"/>
      <protection/>
    </xf>
    <xf numFmtId="49" fontId="10" fillId="47" borderId="20" xfId="157" applyNumberFormat="1" applyFont="1" applyFill="1" applyBorder="1" applyAlignment="1" applyProtection="1">
      <alignment horizontal="center" vertical="center"/>
      <protection/>
    </xf>
    <xf numFmtId="49" fontId="10" fillId="47" borderId="20" xfId="157" applyNumberFormat="1" applyFont="1" applyFill="1" applyBorder="1" applyAlignment="1" applyProtection="1">
      <alignment horizontal="left" vertical="center"/>
      <protection/>
    </xf>
    <xf numFmtId="1" fontId="10" fillId="47" borderId="20" xfId="0" applyNumberFormat="1" applyFont="1" applyFill="1" applyBorder="1" applyAlignment="1">
      <alignment horizontal="center" vertical="center"/>
    </xf>
    <xf numFmtId="41" fontId="10" fillId="47" borderId="20" xfId="0" applyNumberFormat="1" applyFont="1" applyFill="1" applyBorder="1" applyAlignment="1" applyProtection="1">
      <alignment horizontal="center" vertical="center"/>
      <protection/>
    </xf>
    <xf numFmtId="3" fontId="10" fillId="47" borderId="20" xfId="0" applyNumberFormat="1" applyFont="1" applyFill="1" applyBorder="1" applyAlignment="1">
      <alignment horizontal="center" vertical="center"/>
    </xf>
    <xf numFmtId="49" fontId="10" fillId="50" borderId="20" xfId="0" applyNumberFormat="1" applyFont="1" applyFill="1" applyBorder="1" applyAlignment="1" applyProtection="1">
      <alignment horizontal="center" vertical="center"/>
      <protection/>
    </xf>
    <xf numFmtId="49" fontId="10" fillId="50" borderId="26" xfId="0" applyNumberFormat="1" applyFont="1" applyFill="1" applyBorder="1" applyAlignment="1" applyProtection="1">
      <alignment vertical="center"/>
      <protection/>
    </xf>
    <xf numFmtId="49" fontId="10" fillId="50" borderId="26" xfId="0" applyNumberFormat="1" applyFont="1" applyFill="1" applyBorder="1" applyAlignment="1">
      <alignment/>
    </xf>
    <xf numFmtId="49" fontId="10" fillId="50" borderId="26" xfId="135" applyNumberFormat="1" applyFont="1" applyFill="1" applyBorder="1" applyAlignment="1" applyProtection="1">
      <alignment vertical="center"/>
      <protection/>
    </xf>
    <xf numFmtId="0" fontId="10" fillId="50" borderId="26" xfId="135" applyFont="1" applyFill="1" applyBorder="1" applyAlignment="1">
      <alignment vertical="center"/>
      <protection/>
    </xf>
    <xf numFmtId="49" fontId="10" fillId="50" borderId="26" xfId="135" applyNumberFormat="1" applyFont="1" applyFill="1" applyBorder="1" applyAlignment="1">
      <alignment vertical="center"/>
      <protection/>
    </xf>
    <xf numFmtId="3" fontId="10" fillId="47" borderId="20" xfId="0" applyNumberFormat="1" applyFont="1" applyFill="1" applyBorder="1" applyAlignment="1">
      <alignment horizontal="center"/>
    </xf>
    <xf numFmtId="0" fontId="10" fillId="50" borderId="26" xfId="0" applyNumberFormat="1" applyFont="1" applyFill="1" applyBorder="1" applyAlignment="1" applyProtection="1">
      <alignment vertical="center"/>
      <protection/>
    </xf>
    <xf numFmtId="3" fontId="10" fillId="50" borderId="20" xfId="0" applyNumberFormat="1" applyFont="1" applyFill="1" applyBorder="1" applyAlignment="1">
      <alignment horizontal="center"/>
    </xf>
    <xf numFmtId="3" fontId="10" fillId="50" borderId="21" xfId="0" applyNumberFormat="1" applyFont="1" applyFill="1" applyBorder="1" applyAlignment="1">
      <alignment horizontal="center"/>
    </xf>
    <xf numFmtId="49" fontId="112" fillId="50" borderId="20" xfId="0" applyNumberFormat="1" applyFont="1" applyFill="1" applyBorder="1" applyAlignment="1">
      <alignment vertical="center"/>
    </xf>
    <xf numFmtId="49" fontId="112" fillId="50" borderId="20" xfId="137" applyNumberFormat="1" applyFont="1" applyFill="1" applyBorder="1" applyAlignment="1" applyProtection="1">
      <alignment vertical="center"/>
      <protection/>
    </xf>
    <xf numFmtId="0" fontId="112" fillId="50" borderId="20" xfId="0" applyNumberFormat="1" applyFont="1" applyFill="1" applyBorder="1" applyAlignment="1" applyProtection="1">
      <alignment vertical="center"/>
      <protection/>
    </xf>
    <xf numFmtId="194" fontId="112" fillId="50" borderId="20" xfId="0" applyNumberFormat="1" applyFont="1" applyFill="1" applyBorder="1" applyAlignment="1" applyProtection="1">
      <alignment vertical="center"/>
      <protection/>
    </xf>
    <xf numFmtId="210" fontId="112" fillId="50" borderId="20" xfId="0" applyNumberFormat="1" applyFont="1" applyFill="1" applyBorder="1" applyAlignment="1">
      <alignment vertical="center"/>
    </xf>
    <xf numFmtId="194" fontId="112" fillId="50" borderId="20" xfId="0" applyNumberFormat="1" applyFont="1" applyFill="1" applyBorder="1" applyAlignment="1">
      <alignment/>
    </xf>
    <xf numFmtId="3" fontId="112" fillId="50" borderId="20" xfId="0" applyNumberFormat="1" applyFont="1" applyFill="1" applyBorder="1" applyAlignment="1" applyProtection="1">
      <alignment vertical="center"/>
      <protection/>
    </xf>
    <xf numFmtId="3" fontId="112" fillId="50" borderId="20" xfId="157" applyNumberFormat="1" applyFont="1" applyFill="1" applyBorder="1" applyAlignment="1" applyProtection="1">
      <alignment vertical="center"/>
      <protection/>
    </xf>
    <xf numFmtId="3" fontId="112" fillId="50" borderId="20" xfId="0" applyNumberFormat="1" applyFont="1" applyFill="1" applyBorder="1" applyAlignment="1">
      <alignment/>
    </xf>
    <xf numFmtId="3" fontId="112" fillId="50" borderId="21" xfId="0" applyNumberFormat="1" applyFont="1" applyFill="1" applyBorder="1" applyAlignment="1" applyProtection="1">
      <alignment vertical="center"/>
      <protection/>
    </xf>
    <xf numFmtId="3" fontId="112" fillId="50" borderId="21" xfId="157" applyNumberFormat="1" applyFont="1" applyFill="1" applyBorder="1" applyAlignment="1" applyProtection="1">
      <alignment vertical="center"/>
      <protection/>
    </xf>
    <xf numFmtId="3" fontId="112" fillId="50" borderId="21" xfId="0" applyNumberFormat="1" applyFont="1" applyFill="1" applyBorder="1" applyAlignment="1">
      <alignment/>
    </xf>
    <xf numFmtId="194" fontId="112" fillId="50" borderId="20" xfId="99" applyNumberFormat="1" applyFont="1" applyFill="1" applyBorder="1" applyAlignment="1" applyProtection="1">
      <alignment vertical="center"/>
      <protection/>
    </xf>
    <xf numFmtId="43" fontId="112" fillId="50" borderId="20" xfId="99" applyFont="1" applyFill="1" applyBorder="1" applyAlignment="1" applyProtection="1">
      <alignment vertical="center"/>
      <protection/>
    </xf>
    <xf numFmtId="41" fontId="112" fillId="50" borderId="20" xfId="99" applyNumberFormat="1" applyFont="1" applyFill="1" applyBorder="1" applyAlignment="1" applyProtection="1">
      <alignment vertical="center"/>
      <protection/>
    </xf>
    <xf numFmtId="194" fontId="112" fillId="50" borderId="20" xfId="99" applyNumberFormat="1" applyFont="1" applyFill="1" applyBorder="1" applyAlignment="1">
      <alignment/>
    </xf>
    <xf numFmtId="1" fontId="112" fillId="47" borderId="20" xfId="0" applyNumberFormat="1" applyFont="1" applyFill="1" applyBorder="1" applyAlignment="1" applyProtection="1">
      <alignment vertical="center"/>
      <protection/>
    </xf>
    <xf numFmtId="194" fontId="112" fillId="50" borderId="20" xfId="0" applyNumberFormat="1" applyFont="1" applyFill="1" applyBorder="1" applyAlignment="1">
      <alignment vertical="center"/>
    </xf>
    <xf numFmtId="37" fontId="112" fillId="47" borderId="20" xfId="99" applyNumberFormat="1" applyFont="1" applyFill="1" applyBorder="1" applyAlignment="1" applyProtection="1">
      <alignment vertical="center"/>
      <protection/>
    </xf>
    <xf numFmtId="49" fontId="112" fillId="47" borderId="20" xfId="157" applyNumberFormat="1" applyFont="1" applyFill="1" applyBorder="1" applyAlignment="1" applyProtection="1">
      <alignment vertical="center"/>
      <protection/>
    </xf>
    <xf numFmtId="49" fontId="112" fillId="47" borderId="20" xfId="0" applyNumberFormat="1" applyFont="1" applyFill="1" applyBorder="1" applyAlignment="1">
      <alignment/>
    </xf>
    <xf numFmtId="37" fontId="112" fillId="47" borderId="20" xfId="99" applyNumberFormat="1" applyFont="1" applyFill="1" applyBorder="1" applyAlignment="1">
      <alignment/>
    </xf>
    <xf numFmtId="0" fontId="112" fillId="50" borderId="20" xfId="137" applyFont="1" applyFill="1" applyBorder="1" applyAlignment="1">
      <alignment vertical="center"/>
      <protection/>
    </xf>
    <xf numFmtId="49" fontId="112" fillId="50" borderId="20" xfId="137" applyNumberFormat="1" applyFont="1" applyFill="1" applyBorder="1" applyAlignment="1">
      <alignment/>
      <protection/>
    </xf>
    <xf numFmtId="3" fontId="112" fillId="0" borderId="20" xfId="141" applyNumberFormat="1" applyFont="1" applyFill="1" applyBorder="1" applyAlignment="1" applyProtection="1">
      <alignment vertical="center"/>
      <protection/>
    </xf>
    <xf numFmtId="41" fontId="112" fillId="47" borderId="20" xfId="0" applyNumberFormat="1" applyFont="1" applyFill="1" applyBorder="1" applyAlignment="1" applyProtection="1">
      <alignment vertical="center"/>
      <protection/>
    </xf>
    <xf numFmtId="194" fontId="112" fillId="0" borderId="20" xfId="0" applyNumberFormat="1" applyFont="1" applyBorder="1" applyAlignment="1">
      <alignment vertical="center"/>
    </xf>
    <xf numFmtId="194" fontId="10" fillId="50" borderId="20" xfId="0" applyNumberFormat="1" applyFont="1" applyFill="1" applyBorder="1" applyAlignment="1">
      <alignment vertical="center"/>
    </xf>
    <xf numFmtId="194" fontId="112" fillId="0" borderId="23" xfId="0" applyNumberFormat="1" applyFont="1" applyBorder="1" applyAlignment="1">
      <alignment vertical="center"/>
    </xf>
    <xf numFmtId="194" fontId="10" fillId="50" borderId="20" xfId="0" applyNumberFormat="1" applyFont="1" applyFill="1" applyBorder="1" applyAlignment="1" applyProtection="1">
      <alignment vertical="center"/>
      <protection/>
    </xf>
    <xf numFmtId="194" fontId="10" fillId="47" borderId="20" xfId="0" applyNumberFormat="1" applyFont="1" applyFill="1" applyBorder="1" applyAlignment="1">
      <alignment horizontal="left"/>
    </xf>
    <xf numFmtId="194" fontId="10" fillId="0" borderId="20" xfId="0" applyNumberFormat="1" applyFont="1" applyBorder="1" applyAlignment="1">
      <alignment/>
    </xf>
    <xf numFmtId="194" fontId="10" fillId="0" borderId="20" xfId="0" applyNumberFormat="1" applyFont="1" applyBorder="1" applyAlignment="1">
      <alignment horizontal="center"/>
    </xf>
    <xf numFmtId="194" fontId="10" fillId="0" borderId="37" xfId="0" applyNumberFormat="1" applyFont="1" applyBorder="1" applyAlignment="1">
      <alignment horizontal="center" wrapText="1"/>
    </xf>
    <xf numFmtId="3" fontId="12" fillId="50" borderId="20" xfId="140" applyNumberFormat="1" applyFont="1" applyFill="1" applyBorder="1" applyAlignment="1" applyProtection="1">
      <alignment horizontal="center" vertical="center"/>
      <protection/>
    </xf>
    <xf numFmtId="3" fontId="10" fillId="50" borderId="20" xfId="140" applyNumberFormat="1" applyFont="1" applyFill="1" applyBorder="1" applyAlignment="1" applyProtection="1">
      <alignment horizontal="center" vertical="center"/>
      <protection/>
    </xf>
    <xf numFmtId="10" fontId="10" fillId="50" borderId="20" xfId="134" applyNumberFormat="1" applyFont="1" applyFill="1" applyBorder="1" applyAlignment="1">
      <alignment horizontal="right" vertical="center"/>
      <protection/>
    </xf>
    <xf numFmtId="3" fontId="0" fillId="50" borderId="20" xfId="140" applyNumberFormat="1" applyFont="1" applyFill="1" applyBorder="1" applyAlignment="1" applyProtection="1">
      <alignment horizontal="center" vertical="center"/>
      <protection/>
    </xf>
    <xf numFmtId="3" fontId="7" fillId="50" borderId="20" xfId="140" applyNumberFormat="1" applyFont="1" applyFill="1" applyBorder="1" applyAlignment="1" applyProtection="1">
      <alignment horizontal="center" vertical="center"/>
      <protection/>
    </xf>
    <xf numFmtId="3" fontId="7" fillId="0" borderId="20" xfId="0" applyNumberFormat="1" applyFont="1" applyFill="1" applyBorder="1" applyAlignment="1">
      <alignment horizontal="center"/>
    </xf>
    <xf numFmtId="194" fontId="11" fillId="47" borderId="20" xfId="0" applyNumberFormat="1" applyFont="1" applyFill="1" applyBorder="1" applyAlignment="1">
      <alignment horizontal="center"/>
    </xf>
    <xf numFmtId="194" fontId="10" fillId="47" borderId="20" xfId="0" applyNumberFormat="1" applyFont="1" applyFill="1" applyBorder="1" applyAlignment="1">
      <alignment horizontal="right"/>
    </xf>
    <xf numFmtId="194" fontId="10" fillId="0" borderId="20" xfId="0" applyNumberFormat="1" applyFont="1" applyBorder="1" applyAlignment="1">
      <alignment horizontal="right"/>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0" fontId="30" fillId="0" borderId="0" xfId="142" applyFont="1" applyAlignment="1">
      <alignment horizontal="center"/>
      <protection/>
    </xf>
    <xf numFmtId="49" fontId="30" fillId="47" borderId="0" xfId="142" applyNumberFormat="1" applyFont="1" applyFill="1" applyAlignment="1">
      <alignment horizontal="center"/>
      <protection/>
    </xf>
    <xf numFmtId="49" fontId="30" fillId="0" borderId="0" xfId="142" applyNumberFormat="1" applyFont="1" applyBorder="1" applyAlignment="1">
      <alignment horizontal="center" wrapText="1"/>
      <protection/>
    </xf>
    <xf numFmtId="49" fontId="12" fillId="0" borderId="26" xfId="142" applyNumberFormat="1" applyFont="1" applyFill="1" applyBorder="1" applyAlignment="1">
      <alignment horizontal="center" vertical="center" wrapText="1"/>
      <protection/>
    </xf>
    <xf numFmtId="49" fontId="12" fillId="0" borderId="25" xfId="142" applyNumberFormat="1" applyFont="1" applyFill="1" applyBorder="1" applyAlignment="1">
      <alignment horizontal="center" vertical="center" wrapText="1"/>
      <protection/>
    </xf>
    <xf numFmtId="49" fontId="33" fillId="0" borderId="25" xfId="142" applyNumberFormat="1" applyFont="1" applyFill="1" applyBorder="1" applyAlignment="1">
      <alignment horizontal="center" vertical="center" wrapText="1"/>
      <protection/>
    </xf>
    <xf numFmtId="0" fontId="12" fillId="0" borderId="35" xfId="142" applyNumberFormat="1" applyFont="1" applyBorder="1" applyAlignment="1">
      <alignment horizontal="center" vertical="center" wrapText="1"/>
      <protection/>
    </xf>
    <xf numFmtId="0" fontId="12" fillId="0" borderId="36" xfId="142" applyNumberFormat="1" applyFont="1" applyBorder="1" applyAlignment="1">
      <alignment horizontal="center" vertical="center" wrapText="1"/>
      <protection/>
    </xf>
    <xf numFmtId="0" fontId="12" fillId="0" borderId="24" xfId="142" applyNumberFormat="1" applyFont="1" applyBorder="1" applyAlignment="1">
      <alignment horizontal="center" vertical="center" wrapText="1"/>
      <protection/>
    </xf>
    <xf numFmtId="0" fontId="12" fillId="0" borderId="40" xfId="142" applyNumberFormat="1" applyFont="1" applyBorder="1" applyAlignment="1">
      <alignment horizontal="center" vertical="center" wrapText="1"/>
      <protection/>
    </xf>
    <xf numFmtId="49" fontId="12" fillId="44" borderId="26" xfId="142" applyNumberFormat="1" applyFont="1" applyFill="1" applyBorder="1" applyAlignment="1">
      <alignment horizontal="center" vertical="center"/>
      <protection/>
    </xf>
    <xf numFmtId="49" fontId="12" fillId="44" borderId="25" xfId="142" applyNumberFormat="1" applyFont="1" applyFill="1" applyBorder="1" applyAlignment="1">
      <alignment horizontal="center" vertical="center"/>
      <protection/>
    </xf>
    <xf numFmtId="0" fontId="61" fillId="3" borderId="26" xfId="142" applyNumberFormat="1" applyFont="1" applyFill="1" applyBorder="1" applyAlignment="1">
      <alignment horizontal="center" vertical="center" wrapText="1"/>
      <protection/>
    </xf>
    <xf numFmtId="0" fontId="61" fillId="3" borderId="25" xfId="142" applyNumberFormat="1" applyFont="1" applyFill="1" applyBorder="1" applyAlignment="1">
      <alignment horizontal="center" vertical="center" wrapText="1"/>
      <protection/>
    </xf>
    <xf numFmtId="49" fontId="7" fillId="0" borderId="0" xfId="142" applyNumberFormat="1" applyFont="1" applyBorder="1" applyAlignment="1">
      <alignment horizontal="left" wrapText="1"/>
      <protection/>
    </xf>
    <xf numFmtId="49" fontId="0" fillId="0" borderId="0" xfId="142" applyNumberFormat="1" applyFont="1" applyBorder="1" applyAlignment="1">
      <alignment horizontal="left" wrapText="1"/>
      <protection/>
    </xf>
    <xf numFmtId="49" fontId="12" fillId="0" borderId="26" xfId="142" applyNumberFormat="1" applyFont="1" applyBorder="1" applyAlignment="1">
      <alignment horizontal="center" vertical="center" wrapText="1"/>
      <protection/>
    </xf>
    <xf numFmtId="49" fontId="12" fillId="0" borderId="41" xfId="142" applyNumberFormat="1" applyFont="1" applyBorder="1" applyAlignment="1">
      <alignment horizontal="center" vertical="center" wrapText="1"/>
      <protection/>
    </xf>
    <xf numFmtId="49" fontId="12" fillId="0" borderId="25" xfId="142" applyNumberFormat="1" applyFont="1" applyBorder="1" applyAlignment="1">
      <alignment horizontal="center" vertical="center" wrapText="1"/>
      <protection/>
    </xf>
    <xf numFmtId="49" fontId="23" fillId="0" borderId="22" xfId="142" applyNumberFormat="1" applyFont="1" applyFill="1" applyBorder="1" applyAlignment="1">
      <alignment horizontal="center" vertical="center"/>
      <protection/>
    </xf>
    <xf numFmtId="49" fontId="12" fillId="0" borderId="20" xfId="142" applyNumberFormat="1" applyFont="1" applyFill="1" applyBorder="1" applyAlignment="1">
      <alignment horizontal="center" vertical="center" wrapText="1"/>
      <protection/>
    </xf>
    <xf numFmtId="49" fontId="23" fillId="0" borderId="0" xfId="142" applyNumberFormat="1" applyFont="1" applyAlignment="1">
      <alignment horizontal="left"/>
      <protection/>
    </xf>
    <xf numFmtId="49" fontId="19" fillId="47" borderId="0" xfId="142" applyNumberFormat="1" applyFont="1" applyFill="1" applyAlignment="1">
      <alignment horizontal="center" vertical="center" wrapText="1"/>
      <protection/>
    </xf>
    <xf numFmtId="49" fontId="7" fillId="0" borderId="0" xfId="142" applyNumberFormat="1" applyFont="1" applyAlignment="1">
      <alignment horizontal="left"/>
      <protection/>
    </xf>
    <xf numFmtId="49" fontId="0" fillId="0" borderId="0" xfId="142" applyNumberFormat="1" applyFont="1" applyAlignment="1">
      <alignment horizontal="left"/>
      <protection/>
    </xf>
    <xf numFmtId="49" fontId="38" fillId="0" borderId="0" xfId="142" applyNumberFormat="1" applyFont="1" applyAlignment="1">
      <alignment horizontal="center"/>
      <protection/>
    </xf>
    <xf numFmtId="49" fontId="34" fillId="0" borderId="0" xfId="142" applyNumberFormat="1" applyFont="1" applyAlignment="1">
      <alignment horizontal="center" wrapText="1"/>
      <protection/>
    </xf>
    <xf numFmtId="49" fontId="30" fillId="0" borderId="0" xfId="142" applyNumberFormat="1" applyFont="1" applyAlignment="1">
      <alignment horizontal="center"/>
      <protection/>
    </xf>
    <xf numFmtId="0" fontId="21" fillId="0" borderId="20" xfId="142" applyNumberFormat="1" applyFont="1" applyBorder="1" applyAlignment="1">
      <alignment horizontal="center" vertical="center" wrapText="1"/>
      <protection/>
    </xf>
    <xf numFmtId="49" fontId="36" fillId="0" borderId="0" xfId="142" applyNumberFormat="1" applyFont="1" applyBorder="1" applyAlignment="1">
      <alignment horizontal="center" wrapText="1"/>
      <protection/>
    </xf>
    <xf numFmtId="0" fontId="60" fillId="3" borderId="26" xfId="142" applyNumberFormat="1" applyFont="1" applyFill="1" applyBorder="1" applyAlignment="1">
      <alignment horizontal="center" vertical="center" wrapText="1"/>
      <protection/>
    </xf>
    <xf numFmtId="0" fontId="60" fillId="3" borderId="25" xfId="142" applyNumberFormat="1" applyFont="1" applyFill="1" applyBorder="1" applyAlignment="1">
      <alignment horizontal="center" vertical="center" wrapText="1"/>
      <protection/>
    </xf>
    <xf numFmtId="49" fontId="0" fillId="3" borderId="35" xfId="142" applyNumberFormat="1" applyFont="1" applyFill="1" applyBorder="1" applyAlignment="1">
      <alignment horizontal="center"/>
      <protection/>
    </xf>
    <xf numFmtId="49" fontId="0" fillId="3" borderId="19" xfId="142" applyNumberFormat="1" applyFont="1" applyFill="1" applyBorder="1" applyAlignment="1">
      <alignment horizontal="center"/>
      <protection/>
    </xf>
    <xf numFmtId="49" fontId="0" fillId="3" borderId="36" xfId="142" applyNumberFormat="1" applyFont="1" applyFill="1" applyBorder="1" applyAlignment="1">
      <alignment horizontal="center"/>
      <protection/>
    </xf>
    <xf numFmtId="3" fontId="39" fillId="47" borderId="38" xfId="142" applyNumberFormat="1" applyFont="1" applyFill="1" applyBorder="1" applyAlignment="1" applyProtection="1">
      <alignment horizontal="center" vertical="center" wrapText="1"/>
      <protection/>
    </xf>
    <xf numFmtId="3" fontId="39" fillId="47" borderId="23" xfId="142" applyNumberFormat="1" applyFont="1" applyFill="1" applyBorder="1" applyAlignment="1" applyProtection="1">
      <alignment horizontal="center" vertical="center" wrapText="1"/>
      <protection/>
    </xf>
    <xf numFmtId="49" fontId="12" fillId="0" borderId="20" xfId="142" applyNumberFormat="1" applyFont="1" applyFill="1" applyBorder="1" applyAlignment="1" applyProtection="1">
      <alignment horizontal="center" vertical="center" wrapText="1"/>
      <protection/>
    </xf>
    <xf numFmtId="3" fontId="12" fillId="47" borderId="21" xfId="142" applyNumberFormat="1" applyFont="1" applyFill="1" applyBorder="1" applyAlignment="1" applyProtection="1">
      <alignment horizontal="center" vertical="center" wrapText="1"/>
      <protection/>
    </xf>
    <xf numFmtId="3" fontId="12" fillId="47" borderId="23" xfId="142" applyNumberFormat="1" applyFont="1" applyFill="1" applyBorder="1" applyAlignment="1" applyProtection="1">
      <alignment horizontal="center" vertical="center" wrapText="1"/>
      <protection/>
    </xf>
    <xf numFmtId="49" fontId="70" fillId="0" borderId="0" xfId="142" applyNumberFormat="1" applyFont="1" applyBorder="1" applyAlignment="1">
      <alignment horizontal="center" wrapText="1"/>
      <protection/>
    </xf>
    <xf numFmtId="49" fontId="45" fillId="0" borderId="0" xfId="142" applyNumberFormat="1" applyFont="1" applyBorder="1" applyAlignment="1">
      <alignment horizontal="center" wrapText="1"/>
      <protection/>
    </xf>
    <xf numFmtId="49" fontId="20" fillId="0" borderId="0" xfId="142" applyNumberFormat="1" applyFont="1" applyFill="1" applyBorder="1" applyAlignment="1">
      <alignment horizontal="center" vertical="center" wrapText="1"/>
      <protection/>
    </xf>
    <xf numFmtId="49" fontId="18" fillId="0" borderId="0" xfId="142" applyNumberFormat="1" applyFont="1" applyFill="1" applyAlignment="1">
      <alignment horizontal="left" wrapText="1"/>
      <protection/>
    </xf>
    <xf numFmtId="49" fontId="18" fillId="0" borderId="0" xfId="142" applyNumberFormat="1" applyFont="1" applyFill="1" applyAlignment="1">
      <alignment horizontal="center" wrapText="1"/>
      <protection/>
    </xf>
    <xf numFmtId="0" fontId="7" fillId="0" borderId="0" xfId="142" applyFont="1" applyAlignment="1">
      <alignment horizontal="center"/>
      <protection/>
    </xf>
    <xf numFmtId="49" fontId="7" fillId="47" borderId="0" xfId="142" applyNumberFormat="1" applyFont="1" applyFill="1" applyAlignment="1">
      <alignment horizontal="center"/>
      <protection/>
    </xf>
    <xf numFmtId="49" fontId="28" fillId="0" borderId="0" xfId="142" applyNumberFormat="1" applyFont="1" applyFill="1" applyBorder="1" applyAlignment="1">
      <alignment horizontal="center" wrapText="1"/>
      <protection/>
    </xf>
    <xf numFmtId="49" fontId="20" fillId="0" borderId="0" xfId="142" applyNumberFormat="1" applyFont="1" applyFill="1" applyBorder="1" applyAlignment="1">
      <alignment horizontal="center" wrapText="1"/>
      <protection/>
    </xf>
    <xf numFmtId="49" fontId="76" fillId="0" borderId="0" xfId="142" applyNumberFormat="1" applyFont="1" applyFill="1" applyAlignment="1">
      <alignment horizontal="center"/>
      <protection/>
    </xf>
    <xf numFmtId="49" fontId="23" fillId="0" borderId="0" xfId="142" applyNumberFormat="1" applyFont="1" applyFill="1" applyAlignment="1">
      <alignment horizontal="center"/>
      <protection/>
    </xf>
    <xf numFmtId="49" fontId="0" fillId="0" borderId="0" xfId="142" applyNumberFormat="1" applyFont="1" applyFill="1" applyBorder="1" applyAlignment="1">
      <alignment horizontal="left"/>
      <protection/>
    </xf>
    <xf numFmtId="49" fontId="7" fillId="0" borderId="0" xfId="142" applyNumberFormat="1" applyFont="1" applyFill="1" applyBorder="1" applyAlignment="1">
      <alignment horizontal="left"/>
      <protection/>
    </xf>
    <xf numFmtId="49" fontId="7" fillId="0" borderId="0" xfId="142" applyNumberFormat="1" applyFont="1" applyFill="1" applyBorder="1" applyAlignment="1">
      <alignment horizontal="left" wrapText="1"/>
      <protection/>
    </xf>
    <xf numFmtId="49" fontId="0" fillId="0" borderId="0" xfId="142" applyNumberFormat="1" applyFont="1" applyFill="1" applyBorder="1" applyAlignment="1">
      <alignment horizontal="left" wrapText="1"/>
      <protection/>
    </xf>
    <xf numFmtId="49" fontId="11" fillId="0" borderId="20" xfId="142" applyNumberFormat="1" applyFont="1" applyFill="1" applyBorder="1" applyAlignment="1">
      <alignment horizontal="center" vertical="center" wrapText="1"/>
      <protection/>
    </xf>
    <xf numFmtId="49" fontId="11" fillId="0" borderId="22" xfId="142" applyNumberFormat="1" applyFont="1" applyFill="1" applyBorder="1" applyAlignment="1">
      <alignment horizontal="center" vertical="center" wrapText="1"/>
      <protection/>
    </xf>
    <xf numFmtId="49" fontId="11" fillId="0" borderId="41" xfId="142" applyNumberFormat="1" applyFont="1" applyFill="1" applyBorder="1" applyAlignment="1">
      <alignment horizontal="center" vertical="center" wrapText="1"/>
      <protection/>
    </xf>
    <xf numFmtId="49" fontId="11" fillId="0" borderId="25" xfId="142" applyNumberFormat="1" applyFont="1" applyFill="1" applyBorder="1" applyAlignment="1">
      <alignment horizontal="center" vertical="center" wrapText="1"/>
      <protection/>
    </xf>
    <xf numFmtId="49" fontId="7" fillId="0" borderId="20" xfId="142" applyNumberFormat="1" applyFont="1" applyFill="1" applyBorder="1" applyAlignment="1">
      <alignment horizontal="center"/>
      <protection/>
    </xf>
    <xf numFmtId="49" fontId="72" fillId="3" borderId="26" xfId="142" applyNumberFormat="1" applyFont="1" applyFill="1" applyBorder="1" applyAlignment="1">
      <alignment horizontal="center" vertical="center" wrapText="1"/>
      <protection/>
    </xf>
    <xf numFmtId="49" fontId="72" fillId="3" borderId="25" xfId="142" applyNumberFormat="1" applyFont="1" applyFill="1" applyBorder="1" applyAlignment="1">
      <alignment horizontal="center" vertical="center" wrapText="1"/>
      <protection/>
    </xf>
    <xf numFmtId="49" fontId="73" fillId="3" borderId="26" xfId="142" applyNumberFormat="1" applyFont="1" applyFill="1" applyBorder="1" applyAlignment="1">
      <alignment horizontal="center" vertical="center" wrapText="1"/>
      <protection/>
    </xf>
    <xf numFmtId="49" fontId="73" fillId="3" borderId="25" xfId="142" applyNumberFormat="1" applyFont="1" applyFill="1" applyBorder="1" applyAlignment="1">
      <alignment horizontal="center" vertical="center" wrapText="1"/>
      <protection/>
    </xf>
    <xf numFmtId="49" fontId="12" fillId="44" borderId="26" xfId="142" applyNumberFormat="1" applyFont="1" applyFill="1" applyBorder="1" applyAlignment="1">
      <alignment horizontal="center"/>
      <protection/>
    </xf>
    <xf numFmtId="49" fontId="12" fillId="44" borderId="25" xfId="142" applyNumberFormat="1" applyFont="1" applyFill="1" applyBorder="1" applyAlignment="1">
      <alignment horizontal="center"/>
      <protection/>
    </xf>
    <xf numFmtId="49" fontId="26" fillId="0" borderId="26" xfId="142" applyNumberFormat="1" applyFont="1" applyFill="1" applyBorder="1" applyAlignment="1">
      <alignment horizontal="center" vertical="center" wrapText="1"/>
      <protection/>
    </xf>
    <xf numFmtId="49" fontId="26" fillId="0" borderId="25" xfId="142" applyNumberFormat="1" applyFont="1" applyFill="1" applyBorder="1" applyAlignment="1">
      <alignment horizontal="center" vertical="center" wrapText="1"/>
      <protection/>
    </xf>
    <xf numFmtId="0" fontId="11" fillId="0" borderId="35" xfId="142" applyNumberFormat="1" applyFont="1" applyFill="1" applyBorder="1" applyAlignment="1">
      <alignment horizontal="center" vertical="center" wrapText="1"/>
      <protection/>
    </xf>
    <xf numFmtId="0" fontId="11" fillId="0" borderId="36" xfId="142" applyNumberFormat="1" applyFont="1" applyFill="1" applyBorder="1" applyAlignment="1">
      <alignment horizontal="center" vertical="center" wrapText="1"/>
      <protection/>
    </xf>
    <xf numFmtId="0" fontId="11" fillId="0" borderId="24" xfId="142" applyNumberFormat="1" applyFont="1" applyFill="1" applyBorder="1" applyAlignment="1">
      <alignment horizontal="center" vertical="center" wrapText="1"/>
      <protection/>
    </xf>
    <xf numFmtId="0" fontId="11" fillId="0" borderId="40" xfId="142" applyNumberFormat="1" applyFont="1" applyFill="1" applyBorder="1" applyAlignment="1">
      <alignment horizontal="center" vertical="center" wrapText="1"/>
      <protection/>
    </xf>
    <xf numFmtId="0" fontId="11" fillId="0" borderId="27" xfId="142" applyNumberFormat="1" applyFont="1" applyFill="1" applyBorder="1" applyAlignment="1">
      <alignment horizontal="center" vertical="center" wrapText="1"/>
      <protection/>
    </xf>
    <xf numFmtId="0" fontId="11" fillId="0" borderId="37" xfId="142" applyNumberFormat="1" applyFont="1" applyFill="1" applyBorder="1" applyAlignment="1">
      <alignment horizontal="center" vertical="center" wrapText="1"/>
      <protection/>
    </xf>
    <xf numFmtId="49" fontId="11" fillId="0" borderId="26" xfId="142" applyNumberFormat="1" applyFont="1" applyFill="1" applyBorder="1" applyAlignment="1">
      <alignment horizontal="center" vertical="center" wrapText="1"/>
      <protection/>
    </xf>
    <xf numFmtId="49" fontId="11" fillId="0" borderId="38" xfId="142" applyNumberFormat="1" applyFont="1" applyFill="1" applyBorder="1" applyAlignment="1">
      <alignment horizontal="center" vertical="center" wrapText="1"/>
      <protection/>
    </xf>
    <xf numFmtId="49" fontId="11" fillId="0" borderId="23" xfId="142" applyNumberFormat="1" applyFont="1" applyFill="1" applyBorder="1" applyAlignment="1">
      <alignment horizontal="center" vertical="center" wrapText="1"/>
      <protection/>
    </xf>
    <xf numFmtId="49" fontId="7" fillId="0" borderId="0" xfId="142" applyNumberFormat="1" applyFont="1" applyFill="1" applyAlignment="1">
      <alignment horizontal="left"/>
      <protection/>
    </xf>
    <xf numFmtId="49" fontId="23" fillId="0" borderId="0" xfId="142" applyNumberFormat="1" applyFont="1" applyFill="1" applyBorder="1" applyAlignment="1">
      <alignment horizontal="left"/>
      <protection/>
    </xf>
    <xf numFmtId="49" fontId="0" fillId="0" borderId="0" xfId="142" applyNumberFormat="1" applyFont="1" applyFill="1" applyAlignment="1">
      <alignment horizontal="justify" wrapText="1"/>
      <protection/>
    </xf>
    <xf numFmtId="49" fontId="7" fillId="0" borderId="0" xfId="142" applyNumberFormat="1" applyFont="1" applyFill="1" applyAlignment="1">
      <alignment horizontal="center" vertical="top" wrapText="1"/>
      <protection/>
    </xf>
    <xf numFmtId="49" fontId="36" fillId="0" borderId="0" xfId="142" applyNumberFormat="1" applyFont="1" applyBorder="1" applyAlignment="1">
      <alignment horizontal="center"/>
      <protection/>
    </xf>
    <xf numFmtId="49" fontId="30" fillId="0" borderId="0" xfId="142" applyNumberFormat="1" applyFont="1" applyBorder="1" applyAlignment="1">
      <alignment horizontal="center"/>
      <protection/>
    </xf>
    <xf numFmtId="49" fontId="12" fillId="0" borderId="35" xfId="142" applyNumberFormat="1" applyFont="1" applyFill="1" applyBorder="1" applyAlignment="1">
      <alignment horizontal="center" vertical="center" wrapText="1"/>
      <protection/>
    </xf>
    <xf numFmtId="49" fontId="12" fillId="0" borderId="36" xfId="142" applyNumberFormat="1" applyFont="1" applyFill="1" applyBorder="1" applyAlignment="1">
      <alignment horizontal="center" vertical="center" wrapText="1"/>
      <protection/>
    </xf>
    <xf numFmtId="49" fontId="12" fillId="0" borderId="24" xfId="142" applyNumberFormat="1" applyFont="1" applyFill="1" applyBorder="1" applyAlignment="1">
      <alignment horizontal="center" vertical="center" wrapText="1"/>
      <protection/>
    </xf>
    <xf numFmtId="49" fontId="12" fillId="0" borderId="40" xfId="142" applyNumberFormat="1" applyFont="1" applyFill="1" applyBorder="1" applyAlignment="1">
      <alignment horizontal="center" vertical="center" wrapText="1"/>
      <protection/>
    </xf>
    <xf numFmtId="49" fontId="12" fillId="0" borderId="27" xfId="142" applyNumberFormat="1" applyFont="1" applyFill="1" applyBorder="1" applyAlignment="1">
      <alignment horizontal="center" vertical="center" wrapText="1"/>
      <protection/>
    </xf>
    <xf numFmtId="49" fontId="12" fillId="0" borderId="37" xfId="142" applyNumberFormat="1" applyFont="1" applyFill="1" applyBorder="1" applyAlignment="1">
      <alignment horizontal="center" vertical="center" wrapText="1"/>
      <protection/>
    </xf>
    <xf numFmtId="49" fontId="18" fillId="0" borderId="0" xfId="142" applyNumberFormat="1" applyFont="1" applyBorder="1" applyAlignment="1">
      <alignment wrapText="1"/>
      <protection/>
    </xf>
    <xf numFmtId="49" fontId="18" fillId="0" borderId="0" xfId="142" applyNumberFormat="1" applyFont="1" applyBorder="1" applyAlignment="1">
      <alignment horizontal="center" wrapText="1"/>
      <protection/>
    </xf>
    <xf numFmtId="49" fontId="12" fillId="44" borderId="26" xfId="142" applyNumberFormat="1" applyFont="1" applyFill="1" applyBorder="1" applyAlignment="1">
      <alignment horizontal="center" vertical="center" wrapText="1"/>
      <protection/>
    </xf>
    <xf numFmtId="49" fontId="12" fillId="44" borderId="25" xfId="142" applyNumberFormat="1" applyFont="1" applyFill="1" applyBorder="1" applyAlignment="1">
      <alignment horizontal="center" vertical="center" wrapText="1"/>
      <protection/>
    </xf>
    <xf numFmtId="49" fontId="21" fillId="0" borderId="26" xfId="142" applyNumberFormat="1" applyFont="1" applyBorder="1" applyAlignment="1">
      <alignment horizontal="center" wrapText="1"/>
      <protection/>
    </xf>
    <xf numFmtId="49" fontId="21" fillId="0" borderId="25" xfId="142" applyNumberFormat="1" applyFont="1" applyBorder="1" applyAlignment="1">
      <alignment horizontal="center" wrapText="1"/>
      <protection/>
    </xf>
    <xf numFmtId="49" fontId="34" fillId="0" borderId="0" xfId="142" applyNumberFormat="1" applyFont="1" applyBorder="1" applyAlignment="1">
      <alignment horizontal="center" wrapText="1"/>
      <protection/>
    </xf>
    <xf numFmtId="49" fontId="34" fillId="0" borderId="0" xfId="142" applyNumberFormat="1" applyFont="1" applyAlignment="1">
      <alignment horizontal="center"/>
      <protection/>
    </xf>
    <xf numFmtId="49" fontId="0" fillId="0" borderId="0" xfId="142" applyNumberFormat="1" applyFont="1" applyAlignment="1">
      <alignment horizontal="left" wrapText="1"/>
      <protection/>
    </xf>
    <xf numFmtId="49" fontId="7" fillId="0" borderId="0" xfId="142" applyNumberFormat="1" applyFont="1" applyAlignment="1">
      <alignment horizontal="left" wrapText="1"/>
      <protection/>
    </xf>
    <xf numFmtId="49" fontId="0" fillId="0" borderId="0" xfId="142" applyNumberFormat="1" applyFont="1" applyAlignment="1">
      <alignment/>
      <protection/>
    </xf>
    <xf numFmtId="49" fontId="19" fillId="0" borderId="0" xfId="142" applyNumberFormat="1" applyFont="1" applyAlignment="1">
      <alignment horizontal="center" wrapText="1"/>
      <protection/>
    </xf>
    <xf numFmtId="49" fontId="23" fillId="0" borderId="22" xfId="142" applyNumberFormat="1" applyFont="1" applyBorder="1" applyAlignment="1">
      <alignment horizontal="left"/>
      <protection/>
    </xf>
    <xf numFmtId="49" fontId="23" fillId="0" borderId="0" xfId="142" applyNumberFormat="1" applyFont="1" applyAlignment="1">
      <alignment horizontal="center"/>
      <protection/>
    </xf>
    <xf numFmtId="49" fontId="61" fillId="3" borderId="26" xfId="142" applyNumberFormat="1" applyFont="1" applyFill="1" applyBorder="1" applyAlignment="1">
      <alignment horizontal="center" wrapText="1"/>
      <protection/>
    </xf>
    <xf numFmtId="49" fontId="61" fillId="3" borderId="25" xfId="142" applyNumberFormat="1" applyFont="1" applyFill="1" applyBorder="1" applyAlignment="1">
      <alignment horizontal="center" wrapText="1"/>
      <protection/>
    </xf>
    <xf numFmtId="49" fontId="60" fillId="3" borderId="26" xfId="142" applyNumberFormat="1" applyFont="1" applyFill="1" applyBorder="1" applyAlignment="1">
      <alignment horizontal="center" wrapText="1"/>
      <protection/>
    </xf>
    <xf numFmtId="49" fontId="60" fillId="3" borderId="25" xfId="142" applyNumberFormat="1" applyFont="1" applyFill="1" applyBorder="1" applyAlignment="1">
      <alignment horizontal="center" wrapText="1"/>
      <protection/>
    </xf>
    <xf numFmtId="49" fontId="7" fillId="0" borderId="20" xfId="142" applyNumberFormat="1" applyFont="1" applyBorder="1" applyAlignment="1">
      <alignment horizontal="center"/>
      <protection/>
    </xf>
    <xf numFmtId="49" fontId="23" fillId="0" borderId="0" xfId="142" applyNumberFormat="1" applyFont="1" applyBorder="1" applyAlignment="1">
      <alignment horizontal="left"/>
      <protection/>
    </xf>
    <xf numFmtId="49" fontId="7" fillId="0" borderId="20" xfId="142" applyNumberFormat="1" applyFont="1" applyFill="1" applyBorder="1" applyAlignment="1">
      <alignment horizontal="center" vertical="center" wrapText="1"/>
      <protection/>
    </xf>
    <xf numFmtId="49" fontId="25" fillId="0" borderId="20" xfId="142" applyNumberFormat="1" applyFont="1" applyFill="1" applyBorder="1" applyAlignment="1">
      <alignment horizontal="center" vertical="center" wrapText="1"/>
      <protection/>
    </xf>
    <xf numFmtId="49" fontId="81" fillId="4" borderId="21" xfId="145" applyNumberFormat="1" applyFont="1" applyFill="1" applyBorder="1" applyAlignment="1">
      <alignment horizontal="center" vertical="center" wrapText="1"/>
      <protection/>
    </xf>
    <xf numFmtId="49" fontId="81" fillId="4" borderId="38" xfId="145" applyNumberFormat="1" applyFont="1" applyFill="1" applyBorder="1" applyAlignment="1">
      <alignment horizontal="center" vertical="center" wrapText="1"/>
      <protection/>
    </xf>
    <xf numFmtId="49" fontId="81" fillId="4" borderId="23" xfId="145" applyNumberFormat="1" applyFont="1" applyFill="1" applyBorder="1" applyAlignment="1">
      <alignment horizontal="center" vertical="center" wrapText="1"/>
      <protection/>
    </xf>
    <xf numFmtId="49" fontId="0" fillId="0" borderId="0" xfId="145" applyNumberFormat="1" applyFont="1" applyAlignment="1">
      <alignment horizontal="left"/>
      <protection/>
    </xf>
    <xf numFmtId="49" fontId="89" fillId="0" borderId="26" xfId="145" applyNumberFormat="1" applyFont="1" applyBorder="1" applyAlignment="1">
      <alignment horizontal="center" vertical="center" wrapText="1"/>
      <protection/>
    </xf>
    <xf numFmtId="49" fontId="89" fillId="0" borderId="25" xfId="145" applyNumberFormat="1" applyFont="1" applyBorder="1" applyAlignment="1">
      <alignment horizontal="center" vertical="center" wrapText="1"/>
      <protection/>
    </xf>
    <xf numFmtId="49" fontId="36" fillId="0" borderId="0" xfId="145" applyNumberFormat="1" applyFont="1" applyBorder="1" applyAlignment="1">
      <alignment horizontal="center" wrapText="1"/>
      <protection/>
    </xf>
    <xf numFmtId="49" fontId="11" fillId="0" borderId="41" xfId="145" applyNumberFormat="1" applyFont="1" applyFill="1" applyBorder="1" applyAlignment="1">
      <alignment horizontal="center" vertical="center"/>
      <protection/>
    </xf>
    <xf numFmtId="49" fontId="11" fillId="0" borderId="20" xfId="145" applyNumberFormat="1" applyFont="1" applyFill="1" applyBorder="1" applyAlignment="1">
      <alignment horizontal="center" vertical="center" wrapText="1"/>
      <protection/>
    </xf>
    <xf numFmtId="49" fontId="11" fillId="0" borderId="21" xfId="145" applyNumberFormat="1" applyFont="1" applyFill="1" applyBorder="1" applyAlignment="1">
      <alignment horizontal="center" vertical="center" wrapText="1"/>
      <protection/>
    </xf>
    <xf numFmtId="49" fontId="11" fillId="0" borderId="38" xfId="145" applyNumberFormat="1" applyFont="1" applyFill="1" applyBorder="1" applyAlignment="1">
      <alignment horizontal="center" vertical="center" wrapText="1"/>
      <protection/>
    </xf>
    <xf numFmtId="49" fontId="11" fillId="0" borderId="23" xfId="145" applyNumberFormat="1" applyFont="1" applyFill="1" applyBorder="1" applyAlignment="1">
      <alignment horizontal="center" vertical="center" wrapText="1"/>
      <protection/>
    </xf>
    <xf numFmtId="49" fontId="18" fillId="0" borderId="0" xfId="145" applyNumberFormat="1" applyFont="1" applyAlignment="1">
      <alignment horizontal="center"/>
      <protection/>
    </xf>
    <xf numFmtId="49" fontId="36" fillId="0" borderId="0" xfId="145" applyNumberFormat="1" applyFont="1" applyBorder="1" applyAlignment="1">
      <alignment horizontal="center"/>
      <protection/>
    </xf>
    <xf numFmtId="49" fontId="91" fillId="3" borderId="26" xfId="145" applyNumberFormat="1" applyFont="1" applyFill="1" applyBorder="1" applyAlignment="1">
      <alignment horizontal="center" vertical="center" wrapText="1"/>
      <protection/>
    </xf>
    <xf numFmtId="49" fontId="91" fillId="3" borderId="25" xfId="145" applyNumberFormat="1" applyFont="1" applyFill="1" applyBorder="1" applyAlignment="1">
      <alignment horizontal="center" vertical="center" wrapText="1"/>
      <protection/>
    </xf>
    <xf numFmtId="49" fontId="34" fillId="0" borderId="0" xfId="145" applyNumberFormat="1" applyFont="1" applyAlignment="1">
      <alignment horizontal="center"/>
      <protection/>
    </xf>
    <xf numFmtId="0" fontId="30" fillId="47" borderId="0" xfId="145" applyFont="1" applyFill="1" applyBorder="1" applyAlignment="1">
      <alignment horizontal="center"/>
      <protection/>
    </xf>
    <xf numFmtId="49" fontId="36" fillId="0" borderId="0" xfId="145" applyNumberFormat="1" applyFont="1" applyAlignment="1">
      <alignment horizontal="center"/>
      <protection/>
    </xf>
    <xf numFmtId="49" fontId="30" fillId="0" borderId="0" xfId="145" applyNumberFormat="1" applyFont="1" applyBorder="1" applyAlignment="1">
      <alignment horizontal="center" wrapText="1"/>
      <protection/>
    </xf>
    <xf numFmtId="49" fontId="11" fillId="0" borderId="26" xfId="145" applyNumberFormat="1" applyFont="1" applyBorder="1" applyAlignment="1">
      <alignment horizontal="center" vertical="center" wrapText="1"/>
      <protection/>
    </xf>
    <xf numFmtId="49" fontId="11" fillId="0" borderId="25" xfId="145" applyNumberFormat="1" applyFont="1" applyBorder="1" applyAlignment="1">
      <alignment horizontal="center" vertical="center" wrapText="1"/>
      <protection/>
    </xf>
    <xf numFmtId="49" fontId="30" fillId="0" borderId="0" xfId="145" applyNumberFormat="1" applyFont="1" applyBorder="1" applyAlignment="1">
      <alignment horizontal="center"/>
      <protection/>
    </xf>
    <xf numFmtId="49" fontId="7" fillId="0" borderId="0" xfId="145" applyNumberFormat="1" applyFont="1" applyBorder="1" applyAlignment="1">
      <alignment horizontal="left"/>
      <protection/>
    </xf>
    <xf numFmtId="49" fontId="11" fillId="0" borderId="35" xfId="145" applyNumberFormat="1" applyFont="1" applyFill="1" applyBorder="1" applyAlignment="1">
      <alignment horizontal="center" vertical="center"/>
      <protection/>
    </xf>
    <xf numFmtId="49" fontId="11" fillId="0" borderId="36" xfId="145" applyNumberFormat="1" applyFont="1" applyFill="1" applyBorder="1" applyAlignment="1">
      <alignment horizontal="center" vertical="center"/>
      <protection/>
    </xf>
    <xf numFmtId="49" fontId="11" fillId="0" borderId="24" xfId="145" applyNumberFormat="1" applyFont="1" applyFill="1" applyBorder="1" applyAlignment="1">
      <alignment horizontal="center" vertical="center"/>
      <protection/>
    </xf>
    <xf numFmtId="49" fontId="11" fillId="0" borderId="40" xfId="145" applyNumberFormat="1" applyFont="1" applyFill="1" applyBorder="1" applyAlignment="1">
      <alignment horizontal="center" vertical="center"/>
      <protection/>
    </xf>
    <xf numFmtId="49" fontId="11" fillId="0" borderId="27" xfId="145" applyNumberFormat="1" applyFont="1" applyFill="1" applyBorder="1" applyAlignment="1">
      <alignment horizontal="center" vertical="center"/>
      <protection/>
    </xf>
    <xf numFmtId="49" fontId="11" fillId="0" borderId="37" xfId="145" applyNumberFormat="1" applyFont="1" applyFill="1" applyBorder="1" applyAlignment="1">
      <alignment horizontal="center" vertical="center"/>
      <protection/>
    </xf>
    <xf numFmtId="49" fontId="19" fillId="0" borderId="0" xfId="145" applyNumberFormat="1" applyFont="1" applyFill="1" applyAlignment="1">
      <alignment horizontal="center" wrapText="1"/>
      <protection/>
    </xf>
    <xf numFmtId="49" fontId="19" fillId="0" borderId="0" xfId="145" applyNumberFormat="1" applyFont="1" applyAlignment="1">
      <alignment horizontal="center"/>
      <protection/>
    </xf>
    <xf numFmtId="49" fontId="8" fillId="0" borderId="0" xfId="145" applyNumberFormat="1" applyFont="1" applyAlignment="1">
      <alignment horizontal="left"/>
      <protection/>
    </xf>
    <xf numFmtId="49" fontId="11" fillId="0" borderId="26" xfId="145" applyNumberFormat="1" applyFont="1" applyFill="1" applyBorder="1" applyAlignment="1">
      <alignment horizontal="center" vertical="center"/>
      <protection/>
    </xf>
    <xf numFmtId="49" fontId="7" fillId="0" borderId="0" xfId="145" applyNumberFormat="1" applyFont="1" applyFill="1" applyAlignment="1">
      <alignment horizontal="left"/>
      <protection/>
    </xf>
    <xf numFmtId="49" fontId="38" fillId="0" borderId="0" xfId="145" applyNumberFormat="1" applyFont="1" applyAlignment="1">
      <alignment horizontal="center"/>
      <protection/>
    </xf>
    <xf numFmtId="49" fontId="23" fillId="0" borderId="0" xfId="145" applyNumberFormat="1" applyFont="1" applyBorder="1" applyAlignment="1">
      <alignment horizontal="left"/>
      <protection/>
    </xf>
    <xf numFmtId="49" fontId="11" fillId="0" borderId="26" xfId="145" applyNumberFormat="1" applyFont="1" applyFill="1" applyBorder="1" applyAlignment="1">
      <alignment horizontal="center" vertical="center" wrapText="1"/>
      <protection/>
    </xf>
    <xf numFmtId="49" fontId="90" fillId="3" borderId="26" xfId="145" applyNumberFormat="1" applyFont="1" applyFill="1" applyBorder="1" applyAlignment="1">
      <alignment horizontal="center" vertical="center" wrapText="1"/>
      <protection/>
    </xf>
    <xf numFmtId="49" fontId="90" fillId="3" borderId="25" xfId="145" applyNumberFormat="1" applyFont="1" applyFill="1" applyBorder="1" applyAlignment="1">
      <alignment horizontal="center" vertical="center" wrapText="1"/>
      <protection/>
    </xf>
    <xf numFmtId="49" fontId="11" fillId="0" borderId="25" xfId="145" applyNumberFormat="1" applyFont="1" applyFill="1" applyBorder="1" applyAlignment="1">
      <alignment horizontal="center" vertical="center" wrapText="1"/>
      <protection/>
    </xf>
    <xf numFmtId="0" fontId="73" fillId="3" borderId="26" xfId="145" applyFont="1" applyFill="1" applyBorder="1" applyAlignment="1">
      <alignment horizontal="center" vertical="center" wrapText="1"/>
      <protection/>
    </xf>
    <xf numFmtId="0" fontId="73" fillId="3" borderId="25" xfId="145" applyFont="1" applyFill="1" applyBorder="1" applyAlignment="1">
      <alignment horizontal="center" vertical="center" wrapText="1"/>
      <protection/>
    </xf>
    <xf numFmtId="0" fontId="93" fillId="0" borderId="0" xfId="145" applyFont="1" applyAlignment="1">
      <alignment horizontal="center"/>
      <protection/>
    </xf>
    <xf numFmtId="0" fontId="11" fillId="0" borderId="26" xfId="145" applyFont="1" applyBorder="1" applyAlignment="1">
      <alignment horizontal="center" vertical="center" wrapText="1"/>
      <protection/>
    </xf>
    <xf numFmtId="0" fontId="11" fillId="0" borderId="25" xfId="145" applyFont="1" applyBorder="1" applyAlignment="1">
      <alignment horizontal="center" vertical="center" wrapText="1"/>
      <protection/>
    </xf>
    <xf numFmtId="0" fontId="11" fillId="0" borderId="20" xfId="145" applyFont="1" applyBorder="1" applyAlignment="1">
      <alignment horizontal="center" vertical="center" wrapText="1"/>
      <protection/>
    </xf>
    <xf numFmtId="0" fontId="11" fillId="0" borderId="21" xfId="145" applyFont="1" applyBorder="1" applyAlignment="1">
      <alignment horizontal="center" vertical="center" wrapText="1"/>
      <protection/>
    </xf>
    <xf numFmtId="0" fontId="11" fillId="0" borderId="38" xfId="145" applyFont="1" applyBorder="1" applyAlignment="1">
      <alignment horizontal="center" vertical="center" wrapText="1"/>
      <protection/>
    </xf>
    <xf numFmtId="0" fontId="11" fillId="0" borderId="23" xfId="145" applyFont="1" applyBorder="1" applyAlignment="1">
      <alignment horizontal="center" vertical="center" wrapText="1"/>
      <protection/>
    </xf>
    <xf numFmtId="0" fontId="26" fillId="0" borderId="26" xfId="145" applyFont="1" applyBorder="1" applyAlignment="1">
      <alignment horizontal="center" vertical="center" wrapText="1"/>
      <protection/>
    </xf>
    <xf numFmtId="0" fontId="26" fillId="0" borderId="25" xfId="145" applyFont="1" applyBorder="1" applyAlignment="1">
      <alignment horizontal="center" vertical="center" wrapText="1"/>
      <protection/>
    </xf>
    <xf numFmtId="49" fontId="11" fillId="0" borderId="19" xfId="145" applyNumberFormat="1" applyFont="1" applyFill="1" applyBorder="1" applyAlignment="1">
      <alignment horizontal="center" vertical="center"/>
      <protection/>
    </xf>
    <xf numFmtId="49" fontId="11" fillId="0" borderId="0" xfId="145" applyNumberFormat="1" applyFont="1" applyFill="1" applyBorder="1" applyAlignment="1">
      <alignment horizontal="center" vertical="center"/>
      <protection/>
    </xf>
    <xf numFmtId="49" fontId="11" fillId="0" borderId="22" xfId="145" applyNumberFormat="1" applyFont="1" applyFill="1" applyBorder="1" applyAlignment="1">
      <alignment horizontal="center" vertical="center"/>
      <protection/>
    </xf>
    <xf numFmtId="0" fontId="18" fillId="0" borderId="22" xfId="145" applyFont="1" applyBorder="1" applyAlignment="1">
      <alignment horizontal="left"/>
      <protection/>
    </xf>
    <xf numFmtId="0" fontId="11" fillId="0" borderId="26" xfId="145" applyFont="1" applyBorder="1" applyAlignment="1">
      <alignment horizontal="center" vertical="center"/>
      <protection/>
    </xf>
    <xf numFmtId="0" fontId="11" fillId="0" borderId="41" xfId="145" applyFont="1" applyBorder="1" applyAlignment="1">
      <alignment horizontal="center" vertical="center"/>
      <protection/>
    </xf>
    <xf numFmtId="0" fontId="11" fillId="0" borderId="25" xfId="145" applyFont="1" applyBorder="1" applyAlignment="1">
      <alignment horizontal="center" vertical="center"/>
      <protection/>
    </xf>
    <xf numFmtId="0" fontId="36" fillId="0" borderId="0" xfId="145" applyNumberFormat="1" applyFont="1" applyBorder="1" applyAlignment="1">
      <alignment horizontal="center"/>
      <protection/>
    </xf>
    <xf numFmtId="0" fontId="36" fillId="0" borderId="0" xfId="145" applyFont="1" applyBorder="1" applyAlignment="1">
      <alignment horizontal="center" wrapText="1"/>
      <protection/>
    </xf>
    <xf numFmtId="0" fontId="30" fillId="0" borderId="0" xfId="145" applyFont="1" applyBorder="1" applyAlignment="1">
      <alignment horizontal="center" wrapText="1"/>
      <protection/>
    </xf>
    <xf numFmtId="0" fontId="72" fillId="3" borderId="26" xfId="145" applyFont="1" applyFill="1" applyBorder="1" applyAlignment="1">
      <alignment horizontal="center" vertical="center" wrapText="1"/>
      <protection/>
    </xf>
    <xf numFmtId="0" fontId="72" fillId="3" borderId="25" xfId="145" applyFont="1" applyFill="1" applyBorder="1" applyAlignment="1">
      <alignment horizontal="center" vertical="center" wrapText="1"/>
      <protection/>
    </xf>
    <xf numFmtId="0" fontId="30" fillId="0" borderId="0" xfId="145" applyNumberFormat="1" applyFont="1" applyBorder="1" applyAlignment="1">
      <alignment horizontal="center"/>
      <protection/>
    </xf>
    <xf numFmtId="0" fontId="7" fillId="0" borderId="0" xfId="145" applyNumberFormat="1" applyFont="1" applyAlignment="1">
      <alignment horizontal="left"/>
      <protection/>
    </xf>
    <xf numFmtId="0" fontId="0" fillId="0" borderId="0" xfId="145" applyFont="1" applyAlignment="1">
      <alignment horizontal="left"/>
      <protection/>
    </xf>
    <xf numFmtId="0" fontId="0" fillId="0" borderId="0" xfId="145" applyFont="1" applyBorder="1" applyAlignment="1">
      <alignment/>
      <protection/>
    </xf>
    <xf numFmtId="0" fontId="19" fillId="0" borderId="0" xfId="145" applyFont="1" applyAlignment="1">
      <alignment horizontal="center" wrapText="1"/>
      <protection/>
    </xf>
    <xf numFmtId="0" fontId="18" fillId="0" borderId="0" xfId="145" applyFont="1" applyBorder="1" applyAlignment="1">
      <alignment horizontal="center"/>
      <protection/>
    </xf>
    <xf numFmtId="3" fontId="0" fillId="47" borderId="0" xfId="145" applyNumberFormat="1" applyFont="1" applyFill="1" applyBorder="1" applyAlignment="1">
      <alignment horizontal="left"/>
      <protection/>
    </xf>
    <xf numFmtId="0" fontId="7" fillId="0" borderId="0" xfId="145" applyFont="1" applyBorder="1" applyAlignment="1">
      <alignment horizontal="left"/>
      <protection/>
    </xf>
    <xf numFmtId="0" fontId="0" fillId="0" borderId="0" xfId="145" applyFont="1" applyBorder="1" applyAlignment="1">
      <alignment horizontal="left"/>
      <protection/>
    </xf>
    <xf numFmtId="0" fontId="17" fillId="0" borderId="20" xfId="145" applyFont="1" applyBorder="1" applyAlignment="1">
      <alignment horizontal="center" vertical="center" wrapText="1"/>
      <protection/>
    </xf>
    <xf numFmtId="0" fontId="19" fillId="0" borderId="0" xfId="145" applyFont="1" applyAlignment="1">
      <alignment horizontal="center"/>
      <protection/>
    </xf>
    <xf numFmtId="0" fontId="11" fillId="0" borderId="20" xfId="145" applyFont="1" applyFill="1" applyBorder="1" applyAlignment="1">
      <alignment horizontal="center" vertical="center" wrapText="1"/>
      <protection/>
    </xf>
    <xf numFmtId="0" fontId="38" fillId="0" borderId="0" xfId="145" applyFont="1" applyAlignment="1">
      <alignment horizontal="center"/>
      <protection/>
    </xf>
    <xf numFmtId="0" fontId="11" fillId="0" borderId="35" xfId="145" applyFont="1" applyBorder="1" applyAlignment="1">
      <alignment horizontal="center" vertical="center" wrapText="1"/>
      <protection/>
    </xf>
    <xf numFmtId="0" fontId="11" fillId="0" borderId="19" xfId="145" applyFont="1" applyBorder="1" applyAlignment="1">
      <alignment horizontal="center" vertical="center" wrapText="1"/>
      <protection/>
    </xf>
    <xf numFmtId="0" fontId="11" fillId="0" borderId="36" xfId="145" applyFont="1" applyBorder="1" applyAlignment="1">
      <alignment horizontal="center" vertical="center" wrapText="1"/>
      <protection/>
    </xf>
    <xf numFmtId="0" fontId="11" fillId="0" borderId="24" xfId="145" applyFont="1" applyBorder="1" applyAlignment="1">
      <alignment horizontal="center" vertical="center" wrapText="1"/>
      <protection/>
    </xf>
    <xf numFmtId="0" fontId="11" fillId="0" borderId="0" xfId="145" applyFont="1" applyBorder="1" applyAlignment="1">
      <alignment horizontal="center" vertical="center" wrapText="1"/>
      <protection/>
    </xf>
    <xf numFmtId="0" fontId="11" fillId="0" borderId="40" xfId="145" applyFont="1" applyBorder="1" applyAlignment="1">
      <alignment horizontal="center" vertical="center" wrapText="1"/>
      <protection/>
    </xf>
    <xf numFmtId="0" fontId="11" fillId="0" borderId="20" xfId="145" applyFont="1" applyBorder="1" applyAlignment="1">
      <alignment horizontal="center" vertical="center"/>
      <protection/>
    </xf>
    <xf numFmtId="49" fontId="24" fillId="0" borderId="22" xfId="145" applyNumberFormat="1" applyFont="1" applyBorder="1" applyAlignment="1">
      <alignment horizontal="center"/>
      <protection/>
    </xf>
    <xf numFmtId="49" fontId="79" fillId="0" borderId="20" xfId="145" applyNumberFormat="1" applyFont="1" applyBorder="1" applyAlignment="1">
      <alignment horizontal="center" vertical="center" wrapText="1"/>
      <protection/>
    </xf>
    <xf numFmtId="49" fontId="17" fillId="0" borderId="20" xfId="145" applyNumberFormat="1" applyFont="1" applyBorder="1" applyAlignment="1">
      <alignment horizontal="center" vertical="center" wrapText="1"/>
      <protection/>
    </xf>
    <xf numFmtId="49" fontId="7" fillId="0" borderId="0" xfId="145" applyNumberFormat="1" applyFont="1" applyAlignment="1">
      <alignment horizontal="left"/>
      <protection/>
    </xf>
    <xf numFmtId="49" fontId="10" fillId="0" borderId="0" xfId="145" applyNumberFormat="1" applyFont="1" applyBorder="1" applyAlignment="1">
      <alignment horizontal="left" wrapText="1"/>
      <protection/>
    </xf>
    <xf numFmtId="49" fontId="10" fillId="0" borderId="0" xfId="145" applyNumberFormat="1" applyFont="1" applyBorder="1" applyAlignment="1">
      <alignment horizontal="left"/>
      <protection/>
    </xf>
    <xf numFmtId="49" fontId="19" fillId="0" borderId="0" xfId="145" applyNumberFormat="1" applyFont="1" applyAlignment="1">
      <alignment horizontal="center" wrapText="1"/>
      <protection/>
    </xf>
    <xf numFmtId="49" fontId="0" fillId="47" borderId="0" xfId="145" applyNumberFormat="1" applyFont="1" applyFill="1" applyBorder="1" applyAlignment="1">
      <alignment horizontal="left" vertical="top" wrapText="1"/>
      <protection/>
    </xf>
    <xf numFmtId="49" fontId="7" fillId="47" borderId="0" xfId="145" applyNumberFormat="1" applyFont="1" applyFill="1" applyBorder="1" applyAlignment="1">
      <alignment horizontal="left" vertical="top" wrapText="1"/>
      <protection/>
    </xf>
    <xf numFmtId="49" fontId="0" fillId="0" borderId="0" xfId="145" applyNumberFormat="1" applyFont="1" applyAlignment="1">
      <alignment horizontal="justify" vertical="top"/>
      <protection/>
    </xf>
    <xf numFmtId="49" fontId="0" fillId="0" borderId="0" xfId="145" applyNumberFormat="1" applyFont="1" applyBorder="1" applyAlignment="1">
      <alignment horizontal="justify" vertical="top" wrapText="1"/>
      <protection/>
    </xf>
    <xf numFmtId="49" fontId="0" fillId="0" borderId="0" xfId="145" applyNumberFormat="1" applyFont="1" applyBorder="1" applyAlignment="1">
      <alignment horizontal="justify" vertical="top"/>
      <protection/>
    </xf>
    <xf numFmtId="49" fontId="23" fillId="0" borderId="0" xfId="145" applyNumberFormat="1" applyFont="1" applyAlignment="1">
      <alignment horizontal="center" wrapText="1"/>
      <protection/>
    </xf>
    <xf numFmtId="49" fontId="84" fillId="0" borderId="0" xfId="145" applyNumberFormat="1" applyFont="1" applyAlignment="1">
      <alignment horizontal="center"/>
      <protection/>
    </xf>
    <xf numFmtId="49" fontId="11" fillId="0" borderId="20" xfId="145" applyNumberFormat="1" applyFont="1" applyFill="1" applyBorder="1" applyAlignment="1">
      <alignment horizontal="center" vertical="center"/>
      <protection/>
    </xf>
    <xf numFmtId="49" fontId="82" fillId="3" borderId="26" xfId="145" applyNumberFormat="1" applyFont="1" applyFill="1" applyBorder="1" applyAlignment="1">
      <alignment horizontal="center" vertical="center" wrapText="1"/>
      <protection/>
    </xf>
    <xf numFmtId="49" fontId="82" fillId="3" borderId="25" xfId="145" applyNumberFormat="1" applyFont="1" applyFill="1" applyBorder="1" applyAlignment="1">
      <alignment horizontal="center" vertical="center" wrapText="1"/>
      <protection/>
    </xf>
    <xf numFmtId="49" fontId="80" fillId="3" borderId="26" xfId="145" applyNumberFormat="1" applyFont="1" applyFill="1" applyBorder="1" applyAlignment="1">
      <alignment horizontal="center" vertical="center" wrapText="1"/>
      <protection/>
    </xf>
    <xf numFmtId="49" fontId="80" fillId="3" borderId="25" xfId="145" applyNumberFormat="1" applyFont="1" applyFill="1" applyBorder="1" applyAlignment="1">
      <alignment horizontal="center" vertical="center" wrapText="1"/>
      <protection/>
    </xf>
    <xf numFmtId="49" fontId="11" fillId="0" borderId="21" xfId="145" applyNumberFormat="1" applyFont="1" applyBorder="1" applyAlignment="1">
      <alignment horizontal="center" vertical="center" wrapText="1"/>
      <protection/>
    </xf>
    <xf numFmtId="49" fontId="11" fillId="0" borderId="38" xfId="145" applyNumberFormat="1" applyFont="1" applyBorder="1" applyAlignment="1">
      <alignment horizontal="center" vertical="center" wrapText="1"/>
      <protection/>
    </xf>
    <xf numFmtId="49" fontId="11" fillId="0" borderId="23" xfId="145" applyNumberFormat="1" applyFont="1" applyBorder="1" applyAlignment="1">
      <alignment horizontal="center" vertical="center" wrapText="1"/>
      <protection/>
    </xf>
    <xf numFmtId="49" fontId="36" fillId="0" borderId="0" xfId="145" applyNumberFormat="1" applyFont="1" applyBorder="1" applyAlignment="1">
      <alignment horizontal="left" wrapText="1"/>
      <protection/>
    </xf>
    <xf numFmtId="49" fontId="23" fillId="0" borderId="22" xfId="145" applyNumberFormat="1" applyFont="1" applyBorder="1" applyAlignment="1">
      <alignment horizontal="left"/>
      <protection/>
    </xf>
    <xf numFmtId="49" fontId="11" fillId="0" borderId="41" xfId="145" applyNumberFormat="1" applyFont="1" applyBorder="1" applyAlignment="1">
      <alignment horizontal="center" vertical="center" wrapText="1"/>
      <protection/>
    </xf>
    <xf numFmtId="49" fontId="24" fillId="0" borderId="0" xfId="145" applyNumberFormat="1" applyFont="1" applyAlignment="1">
      <alignment horizontal="center"/>
      <protection/>
    </xf>
    <xf numFmtId="49" fontId="12" fillId="0" borderId="0" xfId="145" applyNumberFormat="1" applyFont="1" applyAlignment="1">
      <alignment horizontal="left"/>
      <protection/>
    </xf>
    <xf numFmtId="49" fontId="18" fillId="0" borderId="0" xfId="145" applyNumberFormat="1" applyFont="1" applyBorder="1" applyAlignment="1">
      <alignment horizontal="left"/>
      <protection/>
    </xf>
    <xf numFmtId="49" fontId="12" fillId="0" borderId="26" xfId="145" applyNumberFormat="1" applyFont="1" applyBorder="1" applyAlignment="1">
      <alignment horizontal="center" vertical="center" wrapText="1"/>
      <protection/>
    </xf>
    <xf numFmtId="49" fontId="12" fillId="0" borderId="25" xfId="145" applyNumberFormat="1" applyFont="1" applyBorder="1" applyAlignment="1">
      <alignment horizontal="center" vertical="center" wrapText="1"/>
      <protection/>
    </xf>
    <xf numFmtId="49" fontId="8" fillId="0" borderId="0" xfId="145" applyNumberFormat="1" applyFont="1" applyAlignment="1">
      <alignment/>
      <protection/>
    </xf>
    <xf numFmtId="49" fontId="0" fillId="0" borderId="0" xfId="145" applyNumberFormat="1" applyFont="1" applyBorder="1" applyAlignment="1">
      <alignment horizontal="left"/>
      <protection/>
    </xf>
    <xf numFmtId="49" fontId="24" fillId="0" borderId="26" xfId="145" applyNumberFormat="1" applyFont="1" applyBorder="1" applyAlignment="1">
      <alignment horizontal="center" vertical="center" wrapText="1"/>
      <protection/>
    </xf>
    <xf numFmtId="49" fontId="24" fillId="0" borderId="25" xfId="145" applyNumberFormat="1" applyFont="1" applyBorder="1" applyAlignment="1">
      <alignment horizontal="center" vertical="center" wrapText="1"/>
      <protection/>
    </xf>
    <xf numFmtId="49" fontId="95" fillId="3" borderId="26" xfId="145" applyNumberFormat="1" applyFont="1" applyFill="1" applyBorder="1" applyAlignment="1">
      <alignment horizontal="center" vertical="center" wrapText="1"/>
      <protection/>
    </xf>
    <xf numFmtId="49" fontId="95" fillId="3" borderId="25" xfId="145" applyNumberFormat="1" applyFont="1" applyFill="1" applyBorder="1" applyAlignment="1">
      <alignment horizontal="center" vertical="center" wrapText="1"/>
      <protection/>
    </xf>
    <xf numFmtId="49" fontId="94" fillId="3" borderId="26" xfId="145" applyNumberFormat="1" applyFont="1" applyFill="1" applyBorder="1" applyAlignment="1">
      <alignment horizontal="center" vertical="center" wrapText="1"/>
      <protection/>
    </xf>
    <xf numFmtId="49" fontId="94" fillId="3" borderId="25" xfId="145" applyNumberFormat="1" applyFont="1" applyFill="1" applyBorder="1" applyAlignment="1">
      <alignment horizontal="center" vertical="center" wrapText="1"/>
      <protection/>
    </xf>
    <xf numFmtId="49" fontId="11" fillId="0" borderId="27" xfId="145" applyNumberFormat="1" applyFont="1" applyFill="1" applyBorder="1" applyAlignment="1">
      <alignment horizontal="center" vertical="center" wrapText="1"/>
      <protection/>
    </xf>
    <xf numFmtId="49" fontId="11" fillId="0" borderId="37" xfId="145" applyNumberFormat="1" applyFont="1" applyFill="1" applyBorder="1" applyAlignment="1">
      <alignment horizontal="center" vertical="center" wrapText="1"/>
      <protection/>
    </xf>
    <xf numFmtId="49" fontId="94" fillId="3" borderId="26" xfId="145" applyNumberFormat="1" applyFont="1" applyFill="1" applyBorder="1" applyAlignment="1">
      <alignment horizontal="center" vertical="center"/>
      <protection/>
    </xf>
    <xf numFmtId="49" fontId="94" fillId="3" borderId="25" xfId="145" applyNumberFormat="1" applyFont="1" applyFill="1" applyBorder="1" applyAlignment="1">
      <alignment horizontal="center" vertical="center"/>
      <protection/>
    </xf>
    <xf numFmtId="49" fontId="11" fillId="47" borderId="26" xfId="145" applyNumberFormat="1" applyFont="1" applyFill="1" applyBorder="1" applyAlignment="1">
      <alignment horizontal="center" vertical="center"/>
      <protection/>
    </xf>
    <xf numFmtId="49" fontId="11" fillId="47" borderId="25" xfId="145" applyNumberFormat="1" applyFont="1" applyFill="1" applyBorder="1" applyAlignment="1">
      <alignment horizontal="center" vertical="center"/>
      <protection/>
    </xf>
    <xf numFmtId="49" fontId="95" fillId="3" borderId="26" xfId="145" applyNumberFormat="1" applyFont="1" applyFill="1" applyBorder="1" applyAlignment="1">
      <alignment horizontal="center" vertical="center"/>
      <protection/>
    </xf>
    <xf numFmtId="49" fontId="95" fillId="3" borderId="25" xfId="145" applyNumberFormat="1" applyFont="1" applyFill="1" applyBorder="1" applyAlignment="1">
      <alignment horizontal="center" vertical="center"/>
      <protection/>
    </xf>
    <xf numFmtId="49" fontId="11" fillId="0" borderId="41" xfId="145" applyNumberFormat="1" applyFont="1" applyFill="1" applyBorder="1" applyAlignment="1">
      <alignment horizontal="center" vertical="center" wrapText="1"/>
      <protection/>
    </xf>
    <xf numFmtId="49" fontId="24" fillId="0" borderId="26" xfId="145" applyNumberFormat="1" applyFont="1" applyFill="1" applyBorder="1" applyAlignment="1">
      <alignment horizontal="center" vertical="center"/>
      <protection/>
    </xf>
    <xf numFmtId="49" fontId="24" fillId="0" borderId="25" xfId="145" applyNumberFormat="1" applyFont="1" applyFill="1" applyBorder="1" applyAlignment="1">
      <alignment horizontal="center" vertical="center"/>
      <protection/>
    </xf>
    <xf numFmtId="49" fontId="11" fillId="0" borderId="35" xfId="145" applyNumberFormat="1" applyFont="1" applyFill="1" applyBorder="1" applyAlignment="1">
      <alignment horizontal="center" vertical="center" wrapText="1"/>
      <protection/>
    </xf>
    <xf numFmtId="49" fontId="11" fillId="0" borderId="36" xfId="145" applyNumberFormat="1" applyFont="1" applyFill="1" applyBorder="1" applyAlignment="1">
      <alignment horizontal="center" vertical="center" wrapText="1"/>
      <protection/>
    </xf>
    <xf numFmtId="49" fontId="11" fillId="0" borderId="24" xfId="145" applyNumberFormat="1" applyFont="1" applyFill="1" applyBorder="1" applyAlignment="1">
      <alignment horizontal="center" vertical="center" wrapText="1"/>
      <protection/>
    </xf>
    <xf numFmtId="49" fontId="11" fillId="0" borderId="40" xfId="145" applyNumberFormat="1" applyFont="1" applyFill="1" applyBorder="1" applyAlignment="1">
      <alignment horizontal="center" vertical="center" wrapText="1"/>
      <protection/>
    </xf>
    <xf numFmtId="49" fontId="0" fillId="0" borderId="0" xfId="145" applyNumberFormat="1" applyFont="1" applyFill="1" applyAlignment="1">
      <alignment horizontal="left"/>
      <protection/>
    </xf>
    <xf numFmtId="0" fontId="87" fillId="0" borderId="41" xfId="145" applyFont="1" applyFill="1" applyBorder="1" applyAlignment="1">
      <alignment horizontal="center" vertical="center" wrapText="1"/>
      <protection/>
    </xf>
    <xf numFmtId="0" fontId="87" fillId="0" borderId="25" xfId="145" applyFont="1" applyFill="1" applyBorder="1" applyAlignment="1">
      <alignment horizontal="center" vertical="center" wrapText="1"/>
      <protection/>
    </xf>
    <xf numFmtId="49" fontId="18" fillId="0" borderId="22" xfId="145" applyNumberFormat="1" applyFont="1" applyFill="1" applyBorder="1" applyAlignment="1">
      <alignment horizontal="center" vertical="center"/>
      <protection/>
    </xf>
    <xf numFmtId="49" fontId="34" fillId="0" borderId="0" xfId="145" applyNumberFormat="1" applyFont="1" applyAlignment="1">
      <alignment horizontal="center"/>
      <protection/>
    </xf>
    <xf numFmtId="49" fontId="23" fillId="0" borderId="0" xfId="145" applyNumberFormat="1" applyFont="1" applyFill="1" applyBorder="1" applyAlignment="1">
      <alignment horizontal="left"/>
      <protection/>
    </xf>
    <xf numFmtId="0" fontId="30" fillId="0" borderId="0" xfId="145" applyFont="1" applyAlignment="1">
      <alignment horizontal="center"/>
      <protection/>
    </xf>
    <xf numFmtId="0" fontId="12" fillId="0" borderId="20" xfId="145" applyFont="1" applyFill="1" applyBorder="1" applyAlignment="1">
      <alignment horizontal="center" vertical="center" wrapText="1"/>
      <protection/>
    </xf>
    <xf numFmtId="0" fontId="34" fillId="47" borderId="0" xfId="145" applyFont="1" applyFill="1" applyBorder="1" applyAlignment="1">
      <alignment horizontal="center"/>
      <protection/>
    </xf>
    <xf numFmtId="49" fontId="12" fillId="0" borderId="35" xfId="145" applyNumberFormat="1" applyFont="1" applyFill="1" applyBorder="1" applyAlignment="1">
      <alignment horizontal="center" vertical="center"/>
      <protection/>
    </xf>
    <xf numFmtId="49" fontId="12" fillId="0" borderId="36" xfId="145" applyNumberFormat="1" applyFont="1" applyFill="1" applyBorder="1" applyAlignment="1">
      <alignment horizontal="center" vertical="center"/>
      <protection/>
    </xf>
    <xf numFmtId="49" fontId="12" fillId="0" borderId="24" xfId="145" applyNumberFormat="1" applyFont="1" applyFill="1" applyBorder="1" applyAlignment="1">
      <alignment horizontal="center" vertical="center"/>
      <protection/>
    </xf>
    <xf numFmtId="49" fontId="12" fillId="0" borderId="40" xfId="145" applyNumberFormat="1" applyFont="1" applyFill="1" applyBorder="1" applyAlignment="1">
      <alignment horizontal="center" vertical="center"/>
      <protection/>
    </xf>
    <xf numFmtId="49" fontId="12" fillId="0" borderId="27" xfId="145" applyNumberFormat="1" applyFont="1" applyFill="1" applyBorder="1" applyAlignment="1">
      <alignment horizontal="center" vertical="center"/>
      <protection/>
    </xf>
    <xf numFmtId="49" fontId="12" fillId="0" borderId="37" xfId="145" applyNumberFormat="1" applyFont="1" applyFill="1" applyBorder="1" applyAlignment="1">
      <alignment horizontal="center" vertical="center"/>
      <protection/>
    </xf>
    <xf numFmtId="0" fontId="23" fillId="0" borderId="0" xfId="145" applyFont="1" applyBorder="1" applyAlignment="1">
      <alignment horizontal="left"/>
      <protection/>
    </xf>
    <xf numFmtId="0" fontId="18" fillId="0" borderId="0" xfId="145" applyFont="1" applyAlignment="1">
      <alignment horizontal="center"/>
      <protection/>
    </xf>
    <xf numFmtId="49" fontId="36" fillId="0" borderId="0" xfId="145" applyNumberFormat="1" applyFont="1" applyBorder="1" applyAlignment="1">
      <alignment horizontal="justify" vertical="justify" wrapText="1"/>
      <protection/>
    </xf>
    <xf numFmtId="0" fontId="19" fillId="0" borderId="0" xfId="145" applyNumberFormat="1" applyFont="1" applyAlignment="1">
      <alignment horizontal="center"/>
      <protection/>
    </xf>
    <xf numFmtId="0" fontId="38" fillId="0" borderId="0" xfId="145" applyNumberFormat="1" applyFont="1" applyAlignment="1">
      <alignment horizontal="center"/>
      <protection/>
    </xf>
    <xf numFmtId="0" fontId="28" fillId="0" borderId="0" xfId="145"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1"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1"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9" fillId="50" borderId="26" xfId="0" applyNumberFormat="1" applyFont="1" applyFill="1" applyBorder="1" applyAlignment="1">
      <alignment horizontal="center" vertical="center"/>
    </xf>
    <xf numFmtId="2" fontId="29" fillId="50" borderId="25" xfId="0" applyNumberFormat="1" applyFont="1" applyFill="1" applyBorder="1" applyAlignment="1">
      <alignment horizontal="center" vertic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2" fontId="8" fillId="50" borderId="0" xfId="0" applyNumberFormat="1" applyFont="1" applyFill="1" applyAlignment="1">
      <alignment horizontal="left"/>
    </xf>
    <xf numFmtId="2" fontId="8" fillId="50" borderId="22" xfId="0" applyNumberFormat="1" applyFont="1" applyFill="1" applyBorder="1" applyAlignment="1">
      <alignment horizontal="center"/>
    </xf>
    <xf numFmtId="2" fontId="0" fillId="50" borderId="0" xfId="0" applyNumberFormat="1" applyFont="1" applyFill="1" applyAlignment="1">
      <alignment horizontal="left"/>
    </xf>
    <xf numFmtId="2" fontId="20" fillId="50" borderId="0" xfId="0" applyNumberFormat="1" applyFont="1" applyFill="1" applyAlignment="1">
      <alignment horizontal="center"/>
    </xf>
    <xf numFmtId="2" fontId="28" fillId="5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20" fillId="50" borderId="20" xfId="0" applyNumberFormat="1" applyFont="1" applyFill="1" applyBorder="1" applyAlignment="1">
      <alignment horizontal="center" wrapText="1"/>
    </xf>
    <xf numFmtId="49" fontId="20" fillId="50" borderId="20" xfId="0" applyNumberFormat="1" applyFont="1" applyFill="1" applyBorder="1" applyAlignment="1">
      <alignment horizontal="center"/>
    </xf>
    <xf numFmtId="49" fontId="34"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29"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20" fillId="50" borderId="0" xfId="0" applyNumberFormat="1" applyFont="1" applyFill="1" applyAlignment="1">
      <alignment horizontal="center" wrapText="1"/>
    </xf>
    <xf numFmtId="49" fontId="20" fillId="50" borderId="0" xfId="0" applyNumberFormat="1" applyFont="1" applyFill="1" applyAlignment="1">
      <alignment horizontal="center"/>
    </xf>
    <xf numFmtId="49" fontId="34" fillId="50" borderId="26" xfId="0" applyNumberFormat="1" applyFont="1" applyFill="1" applyBorder="1" applyAlignment="1">
      <alignment horizontal="center" vertical="center"/>
    </xf>
    <xf numFmtId="49" fontId="34" fillId="50" borderId="25" xfId="0" applyNumberFormat="1" applyFont="1" applyFill="1" applyBorder="1" applyAlignment="1">
      <alignment horizontal="center"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6" fillId="50" borderId="19" xfId="0" applyNumberFormat="1" applyFont="1" applyFill="1" applyBorder="1" applyAlignment="1">
      <alignment horizontal="center"/>
    </xf>
    <xf numFmtId="0" fontId="30" fillId="0" borderId="0" xfId="0" applyNumberFormat="1" applyFont="1" applyFill="1" applyAlignment="1">
      <alignment horizontal="center"/>
    </xf>
    <xf numFmtId="0" fontId="34" fillId="50" borderId="0" xfId="0" applyNumberFormat="1" applyFont="1" applyFill="1" applyBorder="1" applyAlignment="1">
      <alignment horizontal="center"/>
    </xf>
    <xf numFmtId="2" fontId="10" fillId="50" borderId="2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50" borderId="0" xfId="0" applyNumberFormat="1" applyFont="1" applyFill="1" applyBorder="1" applyAlignment="1">
      <alignment horizontal="left"/>
    </xf>
    <xf numFmtId="0" fontId="36" fillId="50" borderId="19" xfId="0" applyNumberFormat="1" applyFont="1" applyFill="1" applyBorder="1" applyAlignment="1">
      <alignment horizontal="center" wrapText="1"/>
    </xf>
    <xf numFmtId="0" fontId="34" fillId="50" borderId="0" xfId="0" applyNumberFormat="1" applyFont="1" applyFill="1" applyAlignment="1">
      <alignment horizontal="center"/>
    </xf>
    <xf numFmtId="49" fontId="34" fillId="50" borderId="26" xfId="0" applyNumberFormat="1" applyFont="1" applyFill="1" applyBorder="1" applyAlignment="1">
      <alignment horizontal="center"/>
    </xf>
    <xf numFmtId="49" fontId="34"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3" fillId="50" borderId="38" xfId="0" applyNumberFormat="1" applyFont="1" applyFill="1" applyBorder="1" applyAlignment="1">
      <alignment horizontal="center" vertical="center" wrapText="1"/>
    </xf>
    <xf numFmtId="2" fontId="13" fillId="50" borderId="23"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xf>
    <xf numFmtId="2" fontId="13" fillId="50" borderId="25" xfId="0" applyNumberFormat="1" applyFont="1" applyFill="1" applyBorder="1" applyAlignment="1">
      <alignment horizontal="center" vertical="center"/>
    </xf>
    <xf numFmtId="2" fontId="13" fillId="50" borderId="26"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2" fontId="13" fillId="50" borderId="41"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0" fontId="13" fillId="50" borderId="38" xfId="0" applyFont="1" applyFill="1" applyBorder="1" applyAlignment="1">
      <alignment horizontal="center" vertical="center"/>
    </xf>
    <xf numFmtId="0" fontId="13" fillId="50" borderId="23" xfId="0" applyFont="1" applyFill="1" applyBorder="1" applyAlignment="1">
      <alignment horizontal="center" vertical="center"/>
    </xf>
    <xf numFmtId="2" fontId="13" fillId="50" borderId="27" xfId="0" applyNumberFormat="1" applyFont="1" applyFill="1" applyBorder="1" applyAlignment="1">
      <alignment horizontal="center" vertical="center" wrapText="1"/>
    </xf>
    <xf numFmtId="2" fontId="13" fillId="50" borderId="22"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2" fontId="13" fillId="50" borderId="21"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2" fontId="13" fillId="50" borderId="0" xfId="0" applyNumberFormat="1" applyFont="1" applyFill="1" applyAlignment="1">
      <alignment horizontal="left"/>
    </xf>
    <xf numFmtId="2" fontId="13" fillId="50" borderId="0" xfId="0" applyNumberFormat="1" applyFont="1" applyFill="1" applyAlignment="1">
      <alignment horizontal="center"/>
    </xf>
    <xf numFmtId="2" fontId="13" fillId="50" borderId="35" xfId="0" applyNumberFormat="1" applyFont="1" applyFill="1" applyBorder="1" applyAlignment="1">
      <alignment horizontal="center" vertical="center" wrapText="1"/>
    </xf>
    <xf numFmtId="2" fontId="13" fillId="50" borderId="36" xfId="0" applyNumberFormat="1" applyFont="1" applyFill="1" applyBorder="1" applyAlignment="1">
      <alignment horizontal="center" vertical="center" wrapText="1"/>
    </xf>
    <xf numFmtId="2" fontId="13" fillId="50" borderId="24" xfId="0" applyNumberFormat="1" applyFont="1" applyFill="1" applyBorder="1" applyAlignment="1">
      <alignment horizontal="center" vertical="center" wrapText="1"/>
    </xf>
    <xf numFmtId="2" fontId="13" fillId="50" borderId="40" xfId="0" applyNumberFormat="1" applyFont="1" applyFill="1" applyBorder="1" applyAlignment="1">
      <alignment horizontal="center" vertical="center" wrapText="1"/>
    </xf>
    <xf numFmtId="2" fontId="13" fillId="50" borderId="27"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36"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1" fillId="5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2" fontId="0" fillId="0" borderId="0" xfId="0" applyNumberFormat="1"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4" fillId="5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50" borderId="0" xfId="0" applyFont="1" applyFill="1" applyAlignment="1">
      <alignment horizontal="left"/>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1"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0" fillId="50" borderId="22" xfId="0" applyFont="1" applyFill="1" applyBorder="1" applyAlignment="1">
      <alignment horizontal="center"/>
    </xf>
    <xf numFmtId="0" fontId="0" fillId="50" borderId="0" xfId="0" applyNumberFormat="1" applyFont="1" applyFill="1" applyBorder="1" applyAlignment="1">
      <alignment horizontal="left"/>
    </xf>
    <xf numFmtId="0" fontId="0" fillId="50" borderId="0" xfId="0" applyFont="1" applyFill="1" applyBorder="1" applyAlignment="1">
      <alignment horizontal="left"/>
    </xf>
    <xf numFmtId="0" fontId="20" fillId="50" borderId="0" xfId="0" applyNumberFormat="1" applyFont="1" applyFill="1" applyAlignment="1">
      <alignment horizontal="center"/>
    </xf>
    <xf numFmtId="0" fontId="28" fillId="50" borderId="0" xfId="0" applyNumberFormat="1" applyFont="1" applyFill="1" applyAlignment="1">
      <alignment horizontal="center" wrapText="1"/>
    </xf>
    <xf numFmtId="0" fontId="8" fillId="50" borderId="0" xfId="0" applyNumberFormat="1" applyFont="1" applyFill="1" applyAlignment="1">
      <alignment horizontal="left"/>
    </xf>
    <xf numFmtId="2" fontId="10" fillId="50" borderId="20" xfId="0" applyNumberFormat="1" applyFont="1" applyFill="1" applyBorder="1" applyAlignment="1">
      <alignment horizontal="center" vertical="center" wrapText="1"/>
    </xf>
    <xf numFmtId="2" fontId="10" fillId="50" borderId="21" xfId="0" applyNumberFormat="1" applyFont="1" applyFill="1" applyBorder="1" applyAlignment="1">
      <alignment horizontal="center" vertical="center" wrapText="1"/>
    </xf>
    <xf numFmtId="0" fontId="36" fillId="50" borderId="0" xfId="0" applyFont="1" applyFill="1" applyBorder="1" applyAlignment="1">
      <alignment horizontal="center" wrapText="1"/>
    </xf>
    <xf numFmtId="0" fontId="0" fillId="50" borderId="20" xfId="0" applyFont="1" applyFill="1" applyBorder="1" applyAlignment="1">
      <alignment horizontal="center"/>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3" fillId="50" borderId="27" xfId="0" applyNumberFormat="1" applyFont="1" applyFill="1" applyBorder="1" applyAlignment="1">
      <alignment horizontal="center" vertical="center" wrapText="1"/>
    </xf>
    <xf numFmtId="0" fontId="13"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9" fillId="50" borderId="20" xfId="0" applyNumberFormat="1" applyFont="1" applyFill="1" applyBorder="1" applyAlignment="1">
      <alignment horizontal="center" vertical="center" wrapText="1"/>
    </xf>
    <xf numFmtId="49" fontId="175" fillId="50" borderId="0" xfId="0" applyNumberFormat="1" applyFont="1" applyFill="1" applyBorder="1" applyAlignment="1" applyProtection="1">
      <alignment horizontal="center" vertical="center" wrapText="1"/>
      <protection/>
    </xf>
    <xf numFmtId="49" fontId="175" fillId="50" borderId="0" xfId="0" applyNumberFormat="1" applyFont="1" applyFill="1" applyBorder="1" applyAlignment="1">
      <alignment horizontal="center" vertical="center" wrapText="1"/>
    </xf>
    <xf numFmtId="49" fontId="8" fillId="50" borderId="0" xfId="0" applyNumberFormat="1" applyFont="1" applyFill="1" applyAlignment="1">
      <alignment horizontal="left"/>
    </xf>
    <xf numFmtId="0" fontId="7" fillId="50" borderId="0" xfId="0" applyNumberFormat="1" applyFont="1" applyFill="1" applyAlignment="1">
      <alignment horizontal="center"/>
    </xf>
    <xf numFmtId="0" fontId="12" fillId="50" borderId="0" xfId="0" applyNumberFormat="1" applyFont="1" applyFill="1" applyAlignment="1">
      <alignment horizontal="center" wrapText="1"/>
    </xf>
    <xf numFmtId="49" fontId="12" fillId="50" borderId="0" xfId="0" applyNumberFormat="1" applyFont="1" applyFill="1" applyAlignment="1">
      <alignment horizontal="center" wrapText="1"/>
    </xf>
    <xf numFmtId="49" fontId="7" fillId="50" borderId="0" xfId="0" applyNumberFormat="1" applyFont="1" applyFill="1" applyAlignment="1">
      <alignment horizontal="center"/>
    </xf>
    <xf numFmtId="49" fontId="167" fillId="50" borderId="26" xfId="0" applyNumberFormat="1" applyFont="1" applyFill="1" applyBorder="1" applyAlignment="1" applyProtection="1">
      <alignment horizontal="center" vertical="center" wrapText="1"/>
      <protection/>
    </xf>
    <xf numFmtId="49" fontId="167" fillId="50" borderId="25" xfId="0" applyNumberFormat="1" applyFont="1" applyFill="1" applyBorder="1" applyAlignment="1" applyProtection="1">
      <alignment horizontal="center" vertical="center" wrapText="1"/>
      <protection/>
    </xf>
    <xf numFmtId="0" fontId="28" fillId="50" borderId="0" xfId="0" applyNumberFormat="1" applyFont="1" applyFill="1" applyBorder="1" applyAlignment="1">
      <alignment horizontal="center" vertical="center"/>
    </xf>
    <xf numFmtId="49" fontId="19" fillId="50" borderId="0" xfId="0" applyNumberFormat="1" applyFont="1" applyFill="1" applyBorder="1" applyAlignment="1">
      <alignment horizontal="center" wrapText="1"/>
    </xf>
    <xf numFmtId="0" fontId="19" fillId="50" borderId="0" xfId="0" applyNumberFormat="1" applyFont="1" applyFill="1" applyBorder="1" applyAlignment="1">
      <alignment horizontal="center" vertical="center"/>
    </xf>
    <xf numFmtId="49" fontId="19" fillId="50" borderId="0" xfId="0" applyNumberFormat="1" applyFont="1" applyFill="1" applyBorder="1" applyAlignment="1">
      <alignment horizontal="center" vertical="center"/>
    </xf>
    <xf numFmtId="49" fontId="29" fillId="50" borderId="21" xfId="0" applyNumberFormat="1" applyFont="1" applyFill="1" applyBorder="1" applyAlignment="1">
      <alignment horizontal="center" vertical="center" wrapText="1"/>
    </xf>
    <xf numFmtId="49" fontId="29" fillId="50" borderId="23" xfId="0" applyNumberFormat="1" applyFont="1" applyFill="1" applyBorder="1" applyAlignment="1">
      <alignment horizontal="center" vertical="center" wrapText="1"/>
    </xf>
    <xf numFmtId="49" fontId="176" fillId="50" borderId="26" xfId="0" applyNumberFormat="1" applyFont="1" applyFill="1" applyBorder="1" applyAlignment="1" applyProtection="1">
      <alignment horizontal="center" vertical="center" wrapText="1"/>
      <protection/>
    </xf>
    <xf numFmtId="49" fontId="176" fillId="50" borderId="25" xfId="0" applyNumberFormat="1" applyFont="1" applyFill="1" applyBorder="1" applyAlignment="1" applyProtection="1">
      <alignment horizontal="center" vertical="center" wrapText="1"/>
      <protection/>
    </xf>
    <xf numFmtId="49" fontId="29" fillId="50" borderId="35" xfId="0" applyNumberFormat="1" applyFont="1" applyFill="1" applyBorder="1" applyAlignment="1" applyProtection="1">
      <alignment horizontal="center" vertical="center" wrapText="1"/>
      <protection/>
    </xf>
    <xf numFmtId="49" fontId="29" fillId="50" borderId="36" xfId="0" applyNumberFormat="1" applyFont="1" applyFill="1" applyBorder="1" applyAlignment="1">
      <alignment horizontal="center" vertical="center" wrapText="1"/>
    </xf>
    <xf numFmtId="49" fontId="29" fillId="50" borderId="27" xfId="0" applyNumberFormat="1" applyFont="1" applyFill="1" applyBorder="1" applyAlignment="1">
      <alignment horizontal="center" vertical="center" wrapText="1"/>
    </xf>
    <xf numFmtId="49" fontId="29" fillId="50" borderId="37" xfId="0" applyNumberFormat="1" applyFont="1" applyFill="1" applyBorder="1" applyAlignment="1">
      <alignment horizontal="center" vertical="center" wrapText="1"/>
    </xf>
    <xf numFmtId="49" fontId="29" fillId="50" borderId="38" xfId="0" applyNumberFormat="1" applyFont="1" applyFill="1" applyBorder="1" applyAlignment="1">
      <alignment horizontal="center" vertical="center" wrapText="1"/>
    </xf>
    <xf numFmtId="49" fontId="29" fillId="50" borderId="19" xfId="0" applyNumberFormat="1" applyFont="1" applyFill="1" applyBorder="1" applyAlignment="1" applyProtection="1">
      <alignment horizontal="center" vertical="center" wrapText="1"/>
      <protection/>
    </xf>
    <xf numFmtId="49" fontId="29" fillId="50" borderId="36" xfId="0" applyNumberFormat="1" applyFont="1" applyFill="1" applyBorder="1" applyAlignment="1" applyProtection="1">
      <alignment horizontal="center" vertical="center" wrapText="1"/>
      <protection/>
    </xf>
    <xf numFmtId="49" fontId="29" fillId="50" borderId="40" xfId="0" applyNumberFormat="1" applyFont="1" applyFill="1" applyBorder="1" applyAlignment="1">
      <alignment horizontal="center" vertical="center" wrapText="1"/>
    </xf>
    <xf numFmtId="49" fontId="29" fillId="50" borderId="26" xfId="0" applyNumberFormat="1" applyFont="1" applyFill="1" applyBorder="1" applyAlignment="1" applyProtection="1">
      <alignment horizontal="center" vertical="center" wrapText="1"/>
      <protection/>
    </xf>
    <xf numFmtId="49" fontId="29" fillId="50" borderId="41" xfId="0" applyNumberFormat="1" applyFont="1" applyFill="1" applyBorder="1" applyAlignment="1" applyProtection="1">
      <alignment horizontal="center" vertical="center" wrapText="1"/>
      <protection/>
    </xf>
    <xf numFmtId="49" fontId="29" fillId="50" borderId="25" xfId="0" applyNumberFormat="1" applyFont="1" applyFill="1" applyBorder="1" applyAlignment="1" applyProtection="1">
      <alignment horizontal="center" vertical="center" wrapText="1"/>
      <protection/>
    </xf>
    <xf numFmtId="49" fontId="29" fillId="50" borderId="21" xfId="0" applyNumberFormat="1" applyFont="1" applyFill="1" applyBorder="1" applyAlignment="1" applyProtection="1">
      <alignment horizontal="center" vertical="center" wrapText="1"/>
      <protection/>
    </xf>
    <xf numFmtId="49" fontId="29" fillId="50" borderId="20" xfId="0" applyNumberFormat="1" applyFont="1" applyFill="1" applyBorder="1" applyAlignment="1" applyProtection="1">
      <alignment horizontal="center" vertical="center" wrapText="1"/>
      <protection/>
    </xf>
    <xf numFmtId="0" fontId="0" fillId="50" borderId="0" xfId="0" applyNumberFormat="1" applyFont="1" applyFill="1" applyBorder="1" applyAlignment="1">
      <alignment wrapText="1"/>
    </xf>
    <xf numFmtId="0" fontId="0" fillId="50" borderId="22" xfId="0" applyNumberFormat="1" applyFont="1" applyFill="1" applyBorder="1" applyAlignment="1">
      <alignment/>
    </xf>
    <xf numFmtId="0" fontId="17" fillId="50" borderId="35" xfId="0" applyNumberFormat="1" applyFont="1" applyFill="1" applyBorder="1" applyAlignment="1">
      <alignment horizontal="center" vertical="center" wrapText="1"/>
    </xf>
    <xf numFmtId="0" fontId="17" fillId="50" borderId="36" xfId="0" applyNumberFormat="1" applyFont="1" applyFill="1" applyBorder="1" applyAlignment="1">
      <alignment horizontal="center" vertical="center" wrapText="1"/>
    </xf>
    <xf numFmtId="0" fontId="17" fillId="50" borderId="24" xfId="0" applyNumberFormat="1" applyFont="1" applyFill="1" applyBorder="1" applyAlignment="1">
      <alignment horizontal="center" vertical="center" wrapText="1"/>
    </xf>
    <xf numFmtId="0" fontId="17" fillId="50" borderId="40" xfId="0" applyNumberFormat="1" applyFont="1" applyFill="1" applyBorder="1" applyAlignment="1">
      <alignment horizontal="center" vertical="center" wrapText="1"/>
    </xf>
    <xf numFmtId="0" fontId="17" fillId="50" borderId="27" xfId="0" applyNumberFormat="1" applyFont="1" applyFill="1" applyBorder="1" applyAlignment="1">
      <alignment horizontal="center" vertical="center" wrapText="1"/>
    </xf>
    <xf numFmtId="0" fontId="17" fillId="50" borderId="37" xfId="0" applyNumberFormat="1" applyFont="1" applyFill="1" applyBorder="1" applyAlignment="1">
      <alignment horizontal="center" vertical="center" wrapText="1"/>
    </xf>
    <xf numFmtId="49" fontId="17" fillId="50" borderId="26" xfId="0" applyNumberFormat="1" applyFont="1" applyFill="1" applyBorder="1" applyAlignment="1" applyProtection="1">
      <alignment horizontal="center" vertical="center" wrapText="1"/>
      <protection/>
    </xf>
    <xf numFmtId="49" fontId="17" fillId="50" borderId="41" xfId="0" applyNumberFormat="1" applyFont="1" applyFill="1" applyBorder="1" applyAlignment="1">
      <alignment horizontal="center" vertical="center" wrapText="1"/>
    </xf>
    <xf numFmtId="49" fontId="17" fillId="50" borderId="25" xfId="0" applyNumberFormat="1" applyFont="1" applyFill="1" applyBorder="1" applyAlignment="1">
      <alignment horizontal="center" vertical="center" wrapText="1"/>
    </xf>
    <xf numFmtId="49" fontId="29" fillId="50" borderId="35" xfId="0" applyNumberFormat="1" applyFont="1" applyFill="1" applyBorder="1" applyAlignment="1">
      <alignment horizontal="center" vertical="center" wrapText="1"/>
    </xf>
    <xf numFmtId="49" fontId="29" fillId="50" borderId="24" xfId="0" applyNumberFormat="1" applyFont="1" applyFill="1" applyBorder="1" applyAlignment="1">
      <alignment horizontal="center" vertical="center" wrapText="1"/>
    </xf>
    <xf numFmtId="1" fontId="17" fillId="50" borderId="26" xfId="0" applyNumberFormat="1" applyFont="1" applyFill="1" applyBorder="1" applyAlignment="1">
      <alignment horizontal="center" vertical="center"/>
    </xf>
    <xf numFmtId="1" fontId="17" fillId="50" borderId="41" xfId="0" applyNumberFormat="1" applyFont="1" applyFill="1" applyBorder="1" applyAlignment="1">
      <alignment horizontal="center" vertical="center"/>
    </xf>
    <xf numFmtId="1" fontId="17" fillId="50" borderId="25" xfId="0" applyNumberFormat="1" applyFont="1" applyFill="1" applyBorder="1" applyAlignment="1">
      <alignment horizontal="center" vertical="center"/>
    </xf>
    <xf numFmtId="49" fontId="19"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9" fillId="50" borderId="0" xfId="0" applyNumberFormat="1" applyFont="1" applyFill="1" applyAlignment="1">
      <alignment horizontal="center" wrapText="1"/>
    </xf>
    <xf numFmtId="3" fontId="20" fillId="50" borderId="0" xfId="0" applyNumberFormat="1" applyFont="1" applyFill="1" applyAlignment="1">
      <alignment horizontal="center"/>
    </xf>
    <xf numFmtId="49" fontId="112" fillId="50" borderId="35" xfId="0" applyNumberFormat="1" applyFont="1" applyFill="1" applyBorder="1" applyAlignment="1">
      <alignment horizontal="center" vertical="center" wrapText="1"/>
    </xf>
    <xf numFmtId="49" fontId="112" fillId="50" borderId="24" xfId="0" applyNumberFormat="1" applyFont="1" applyFill="1" applyBorder="1" applyAlignment="1">
      <alignment horizontal="center" vertical="center" wrapText="1"/>
    </xf>
    <xf numFmtId="49" fontId="112" fillId="50" borderId="27" xfId="0" applyNumberFormat="1" applyFont="1" applyFill="1" applyBorder="1" applyAlignment="1">
      <alignment horizontal="center" vertical="center" wrapText="1"/>
    </xf>
    <xf numFmtId="0" fontId="19" fillId="50" borderId="0" xfId="0" applyNumberFormat="1" applyFont="1" applyFill="1" applyBorder="1" applyAlignment="1">
      <alignment horizontal="center" wrapText="1"/>
    </xf>
    <xf numFmtId="49" fontId="112" fillId="50" borderId="21" xfId="0" applyNumberFormat="1" applyFont="1" applyFill="1" applyBorder="1" applyAlignment="1">
      <alignment horizontal="center" vertical="center" wrapText="1"/>
    </xf>
    <xf numFmtId="49" fontId="112" fillId="50" borderId="23" xfId="0" applyNumberFormat="1" applyFont="1" applyFill="1" applyBorder="1" applyAlignment="1">
      <alignment horizontal="center" vertical="center" wrapText="1"/>
    </xf>
    <xf numFmtId="49" fontId="177" fillId="50" borderId="20" xfId="0" applyNumberFormat="1" applyFont="1" applyFill="1" applyBorder="1" applyAlignment="1" applyProtection="1">
      <alignment horizontal="center" vertical="center" wrapText="1"/>
      <protection/>
    </xf>
    <xf numFmtId="49" fontId="120" fillId="50" borderId="20" xfId="0" applyNumberFormat="1" applyFont="1" applyFill="1" applyBorder="1" applyAlignment="1" applyProtection="1">
      <alignment horizontal="center" vertical="center" wrapText="1"/>
      <protection/>
    </xf>
    <xf numFmtId="3" fontId="23" fillId="50" borderId="0" xfId="0" applyNumberFormat="1" applyFont="1" applyFill="1" applyBorder="1" applyAlignment="1">
      <alignment horizontal="center" vertical="center"/>
    </xf>
    <xf numFmtId="49" fontId="112" fillId="50" borderId="25" xfId="0" applyNumberFormat="1" applyFont="1" applyFill="1" applyBorder="1" applyAlignment="1" applyProtection="1">
      <alignment horizontal="center" vertical="center" wrapText="1"/>
      <protection/>
    </xf>
    <xf numFmtId="49" fontId="112" fillId="50" borderId="20" xfId="0" applyNumberFormat="1" applyFont="1" applyFill="1" applyBorder="1" applyAlignment="1" applyProtection="1">
      <alignment horizontal="center" vertical="center" wrapText="1"/>
      <protection/>
    </xf>
    <xf numFmtId="0" fontId="120" fillId="50" borderId="20" xfId="0" applyNumberFormat="1" applyFont="1" applyFill="1" applyBorder="1" applyAlignment="1">
      <alignment horizontal="center" vertical="center" wrapText="1"/>
    </xf>
    <xf numFmtId="49" fontId="112" fillId="50" borderId="21" xfId="0" applyNumberFormat="1" applyFont="1" applyFill="1" applyBorder="1" applyAlignment="1" applyProtection="1">
      <alignment horizontal="center" vertical="center" wrapText="1"/>
      <protection/>
    </xf>
    <xf numFmtId="49" fontId="112" fillId="50" borderId="38" xfId="0" applyNumberFormat="1" applyFont="1" applyFill="1" applyBorder="1" applyAlignment="1">
      <alignment horizontal="center" vertical="center" wrapText="1"/>
    </xf>
    <xf numFmtId="1" fontId="120" fillId="50" borderId="26" xfId="0" applyNumberFormat="1" applyFont="1" applyFill="1" applyBorder="1" applyAlignment="1">
      <alignment horizontal="center" vertical="center"/>
    </xf>
    <xf numFmtId="1" fontId="120" fillId="50" borderId="41" xfId="0" applyNumberFormat="1" applyFont="1" applyFill="1" applyBorder="1" applyAlignment="1">
      <alignment horizontal="center" vertical="center"/>
    </xf>
    <xf numFmtId="1" fontId="120" fillId="50" borderId="25" xfId="0" applyNumberFormat="1" applyFont="1" applyFill="1" applyBorder="1" applyAlignment="1">
      <alignment horizontal="center" vertical="center"/>
    </xf>
    <xf numFmtId="49" fontId="112" fillId="50" borderId="20" xfId="0" applyNumberFormat="1" applyFont="1" applyFill="1" applyBorder="1" applyAlignment="1">
      <alignment horizontal="center" vertical="center" wrapText="1"/>
    </xf>
    <xf numFmtId="49" fontId="120" fillId="50" borderId="26" xfId="0" applyNumberFormat="1" applyFont="1" applyFill="1" applyBorder="1" applyAlignment="1" applyProtection="1">
      <alignment horizontal="center" vertical="center" wrapText="1"/>
      <protection/>
    </xf>
    <xf numFmtId="49" fontId="120" fillId="50" borderId="41" xfId="0" applyNumberFormat="1" applyFont="1" applyFill="1" applyBorder="1" applyAlignment="1">
      <alignment horizontal="center" vertical="center" wrapText="1"/>
    </xf>
    <xf numFmtId="49" fontId="120" fillId="50" borderId="25" xfId="0" applyNumberFormat="1" applyFont="1" applyFill="1" applyBorder="1" applyAlignment="1">
      <alignment horizontal="center" vertical="center" wrapText="1"/>
    </xf>
    <xf numFmtId="49" fontId="0" fillId="50" borderId="0" xfId="0" applyNumberFormat="1" applyFont="1" applyFill="1" applyBorder="1" applyAlignment="1">
      <alignment wrapText="1"/>
    </xf>
    <xf numFmtId="49" fontId="112" fillId="50" borderId="35" xfId="0" applyNumberFormat="1" applyFont="1" applyFill="1" applyBorder="1" applyAlignment="1" applyProtection="1">
      <alignment horizontal="center" vertical="center" wrapText="1"/>
      <protection/>
    </xf>
    <xf numFmtId="49" fontId="112" fillId="50" borderId="36" xfId="0" applyNumberFormat="1" applyFont="1" applyFill="1" applyBorder="1" applyAlignment="1">
      <alignment horizontal="center" vertical="center" wrapText="1"/>
    </xf>
    <xf numFmtId="49" fontId="112" fillId="50" borderId="37" xfId="0" applyNumberFormat="1" applyFont="1" applyFill="1" applyBorder="1" applyAlignment="1">
      <alignment horizontal="center" vertical="center" wrapText="1"/>
    </xf>
    <xf numFmtId="49" fontId="112" fillId="50" borderId="19" xfId="0" applyNumberFormat="1" applyFont="1" applyFill="1" applyBorder="1" applyAlignment="1" applyProtection="1">
      <alignment horizontal="center" vertical="center" wrapText="1"/>
      <protection/>
    </xf>
    <xf numFmtId="49" fontId="112" fillId="50" borderId="36" xfId="0" applyNumberFormat="1" applyFont="1" applyFill="1" applyBorder="1" applyAlignment="1" applyProtection="1">
      <alignment horizontal="center" vertical="center" wrapText="1"/>
      <protection/>
    </xf>
    <xf numFmtId="49" fontId="112" fillId="50" borderId="40"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12" fillId="50" borderId="26" xfId="0" applyNumberFormat="1" applyFont="1" applyFill="1" applyBorder="1" applyAlignment="1" applyProtection="1">
      <alignment horizontal="center" vertical="center" wrapText="1"/>
      <protection/>
    </xf>
    <xf numFmtId="49" fontId="112" fillId="50" borderId="41" xfId="0" applyNumberFormat="1" applyFont="1" applyFill="1" applyBorder="1" applyAlignment="1" applyProtection="1">
      <alignment horizontal="center" vertical="center" wrapText="1"/>
      <protection/>
    </xf>
    <xf numFmtId="49" fontId="23" fillId="50" borderId="22" xfId="0" applyNumberFormat="1" applyFont="1" applyFill="1" applyBorder="1" applyAlignment="1">
      <alignment/>
    </xf>
    <xf numFmtId="0" fontId="30" fillId="0" borderId="0" xfId="0" applyNumberFormat="1" applyFont="1" applyFill="1" applyBorder="1" applyAlignment="1">
      <alignment horizontal="center" wrapText="1"/>
    </xf>
    <xf numFmtId="49" fontId="10" fillId="50" borderId="26" xfId="0" applyNumberFormat="1" applyFont="1" applyFill="1" applyBorder="1" applyAlignment="1" applyProtection="1">
      <alignment horizontal="center" vertical="center" wrapText="1"/>
      <protection/>
    </xf>
    <xf numFmtId="49" fontId="10" fillId="50" borderId="41"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36" fillId="0" borderId="0" xfId="0" applyNumberFormat="1" applyFont="1" applyFill="1" applyBorder="1" applyAlignment="1">
      <alignment horizontal="center" wrapText="1"/>
    </xf>
    <xf numFmtId="49" fontId="19" fillId="0" borderId="0" xfId="0" applyNumberFormat="1" applyFont="1" applyFill="1" applyAlignment="1">
      <alignment horizontal="center"/>
    </xf>
    <xf numFmtId="49" fontId="19" fillId="0" borderId="0" xfId="0" applyNumberFormat="1" applyFont="1" applyFill="1" applyAlignment="1">
      <alignment horizontal="center" wrapText="1"/>
    </xf>
    <xf numFmtId="0" fontId="38" fillId="0" borderId="0" xfId="0" applyNumberFormat="1" applyFont="1" applyFill="1" applyAlignment="1">
      <alignment horizontal="center"/>
    </xf>
    <xf numFmtId="1" fontId="8" fillId="0" borderId="20" xfId="0" applyNumberFormat="1" applyFont="1" applyFill="1" applyBorder="1" applyAlignment="1">
      <alignment horizontal="center" vertical="center"/>
    </xf>
    <xf numFmtId="49"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xf>
    <xf numFmtId="49" fontId="0" fillId="0" borderId="0" xfId="0" applyNumberFormat="1" applyFont="1" applyFill="1" applyAlignment="1">
      <alignment horizontal="left"/>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8" fillId="0" borderId="0" xfId="0" applyNumberFormat="1" applyFont="1" applyFill="1" applyAlignment="1">
      <alignment horizontal="left"/>
    </xf>
    <xf numFmtId="49" fontId="112" fillId="50" borderId="26" xfId="0" applyNumberFormat="1" applyFont="1" applyFill="1" applyBorder="1" applyAlignment="1" applyProtection="1">
      <alignment vertical="center" wrapText="1"/>
      <protection/>
    </xf>
    <xf numFmtId="49" fontId="112" fillId="50" borderId="25" xfId="0" applyNumberFormat="1" applyFont="1" applyFill="1" applyBorder="1" applyAlignment="1" applyProtection="1">
      <alignment vertical="center" wrapText="1"/>
      <protection/>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34" fillId="0" borderId="0" xfId="0" applyNumberFormat="1" applyFont="1" applyFill="1" applyAlignment="1">
      <alignment horizontal="center"/>
    </xf>
    <xf numFmtId="0" fontId="34" fillId="0" borderId="0" xfId="0" applyNumberFormat="1" applyFont="1" applyFill="1" applyAlignment="1">
      <alignment horizontal="center" wrapText="1"/>
    </xf>
    <xf numFmtId="49" fontId="23" fillId="0" borderId="0" xfId="0" applyNumberFormat="1" applyFont="1" applyFill="1" applyBorder="1" applyAlignment="1">
      <alignment horizontal="center"/>
    </xf>
    <xf numFmtId="49" fontId="26" fillId="0" borderId="44"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8" fillId="0" borderId="0" xfId="146" applyNumberFormat="1" applyFont="1" applyFill="1" applyBorder="1" applyAlignment="1">
      <alignment horizontal="left" wrapText="1"/>
      <protection/>
    </xf>
    <xf numFmtId="0" fontId="34" fillId="0" borderId="0" xfId="146" applyNumberFormat="1" applyFont="1" applyFill="1" applyAlignment="1">
      <alignment horizontal="center"/>
      <protection/>
    </xf>
    <xf numFmtId="0" fontId="30" fillId="0" borderId="0" xfId="146" applyNumberFormat="1" applyFont="1" applyFill="1" applyBorder="1" applyAlignment="1">
      <alignment horizontal="center"/>
      <protection/>
    </xf>
    <xf numFmtId="0" fontId="84" fillId="0" borderId="0" xfId="146" applyNumberFormat="1" applyFont="1" applyFill="1" applyAlignment="1">
      <alignment horizontal="center"/>
      <protection/>
    </xf>
    <xf numFmtId="0" fontId="85" fillId="0" borderId="0" xfId="146" applyNumberFormat="1" applyFont="1" applyFill="1" applyAlignment="1">
      <alignment horizontal="center"/>
      <protection/>
    </xf>
    <xf numFmtId="0" fontId="19" fillId="0" borderId="0" xfId="143" applyNumberFormat="1" applyFont="1" applyFill="1" applyAlignment="1">
      <alignment horizontal="center"/>
      <protection/>
    </xf>
    <xf numFmtId="194" fontId="112" fillId="0" borderId="26" xfId="0" applyNumberFormat="1" applyFont="1" applyBorder="1" applyAlignment="1">
      <alignment horizontal="center" wrapText="1"/>
    </xf>
    <xf numFmtId="194" fontId="112" fillId="0" borderId="25" xfId="0" applyNumberFormat="1" applyFont="1" applyBorder="1" applyAlignment="1">
      <alignment horizontal="center" wrapText="1"/>
    </xf>
    <xf numFmtId="0" fontId="36" fillId="0" borderId="0" xfId="146" applyNumberFormat="1" applyFont="1" applyFill="1" applyBorder="1" applyAlignment="1">
      <alignment horizontal="center" wrapText="1"/>
      <protection/>
    </xf>
    <xf numFmtId="0" fontId="36" fillId="0" borderId="19" xfId="146" applyNumberFormat="1" applyFont="1" applyFill="1" applyBorder="1" applyAlignment="1">
      <alignment horizontal="center"/>
      <protection/>
    </xf>
    <xf numFmtId="0" fontId="30" fillId="0" borderId="0" xfId="146" applyNumberFormat="1" applyFont="1" applyFill="1" applyBorder="1" applyAlignment="1">
      <alignment horizontal="center" wrapText="1"/>
      <protection/>
    </xf>
    <xf numFmtId="49" fontId="17" fillId="0" borderId="0" xfId="146" applyNumberFormat="1" applyFont="1" applyFill="1" applyBorder="1" applyAlignment="1">
      <alignment horizontal="center" wrapText="1"/>
      <protection/>
    </xf>
    <xf numFmtId="49" fontId="29" fillId="0" borderId="20" xfId="146" applyNumberFormat="1" applyFont="1" applyFill="1" applyBorder="1" applyAlignment="1">
      <alignment horizontal="center" vertical="center" wrapText="1" readingOrder="1"/>
      <protection/>
    </xf>
    <xf numFmtId="0" fontId="29" fillId="0" borderId="20" xfId="146" applyFont="1" applyFill="1" applyBorder="1" applyAlignment="1">
      <alignment horizontal="center" vertical="center" wrapText="1" readingOrder="1"/>
      <protection/>
    </xf>
    <xf numFmtId="49" fontId="19" fillId="0" borderId="0" xfId="146" applyNumberFormat="1" applyFont="1" applyFill="1" applyAlignment="1">
      <alignment horizontal="center" wrapText="1"/>
      <protection/>
    </xf>
    <xf numFmtId="0" fontId="38" fillId="0" borderId="0" xfId="146" applyNumberFormat="1" applyFont="1" applyFill="1" applyAlignment="1">
      <alignment horizontal="center"/>
      <protection/>
    </xf>
    <xf numFmtId="0" fontId="28" fillId="0" borderId="0" xfId="146" applyNumberFormat="1" applyFont="1" applyFill="1" applyAlignment="1">
      <alignment horizontal="center"/>
      <protection/>
    </xf>
    <xf numFmtId="49" fontId="29" fillId="0" borderId="35" xfId="146" applyNumberFormat="1" applyFont="1" applyFill="1" applyBorder="1" applyAlignment="1">
      <alignment horizontal="center" vertical="center" wrapText="1" readingOrder="1"/>
      <protection/>
    </xf>
    <xf numFmtId="49" fontId="29" fillId="0" borderId="36" xfId="146" applyNumberFormat="1" applyFont="1" applyFill="1" applyBorder="1" applyAlignment="1">
      <alignment horizontal="center" vertical="center" wrapText="1" readingOrder="1"/>
      <protection/>
    </xf>
    <xf numFmtId="49" fontId="29" fillId="0" borderId="24" xfId="146" applyNumberFormat="1" applyFont="1" applyFill="1" applyBorder="1" applyAlignment="1">
      <alignment horizontal="center" vertical="center" wrapText="1" readingOrder="1"/>
      <protection/>
    </xf>
    <xf numFmtId="49" fontId="29" fillId="0" borderId="40" xfId="146"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49" fontId="24" fillId="0" borderId="0" xfId="146" applyNumberFormat="1" applyFont="1" applyFill="1" applyBorder="1" applyAlignment="1">
      <alignment horizontal="left" wrapText="1"/>
      <protection/>
    </xf>
    <xf numFmtId="49" fontId="34" fillId="0" borderId="0" xfId="146" applyNumberFormat="1" applyFont="1" applyFill="1" applyAlignment="1">
      <alignment horizontal="center"/>
      <protection/>
    </xf>
    <xf numFmtId="0" fontId="30" fillId="0" borderId="0" xfId="146" applyFont="1" applyFill="1" applyBorder="1" applyAlignment="1">
      <alignment horizontal="center"/>
      <protection/>
    </xf>
    <xf numFmtId="0" fontId="84" fillId="0" borderId="0" xfId="146" applyFont="1" applyFill="1" applyAlignment="1">
      <alignment horizontal="center"/>
      <protection/>
    </xf>
    <xf numFmtId="0" fontId="30" fillId="0" borderId="0" xfId="143" applyFont="1" applyFill="1" applyAlignment="1">
      <alignment horizontal="center"/>
      <protection/>
    </xf>
    <xf numFmtId="0" fontId="30" fillId="0" borderId="0" xfId="143" applyNumberFormat="1" applyFont="1" applyFill="1" applyAlignment="1">
      <alignment horizont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6" fillId="0" borderId="0" xfId="146" applyFont="1" applyFill="1" applyBorder="1" applyAlignment="1">
      <alignment horizontal="center" wrapText="1"/>
      <protection/>
    </xf>
    <xf numFmtId="0" fontId="30" fillId="0" borderId="0" xfId="146" applyFont="1" applyFill="1" applyBorder="1" applyAlignment="1">
      <alignment horizontal="center" wrapText="1"/>
      <protection/>
    </xf>
    <xf numFmtId="0" fontId="17" fillId="0" borderId="0" xfId="146" applyFont="1" applyFill="1" applyBorder="1" applyAlignment="1">
      <alignment horizontal="center" wrapText="1"/>
      <protection/>
    </xf>
    <xf numFmtId="0" fontId="13" fillId="0" borderId="20" xfId="146" applyFont="1" applyFill="1" applyBorder="1" applyAlignment="1">
      <alignment horizontal="center" vertical="center" wrapText="1"/>
      <protection/>
    </xf>
    <xf numFmtId="0" fontId="32" fillId="0" borderId="20" xfId="146" applyFont="1" applyFill="1" applyBorder="1" applyAlignment="1">
      <alignment horizontal="center" vertical="center"/>
      <protection/>
    </xf>
    <xf numFmtId="0" fontId="78" fillId="0" borderId="20" xfId="146" applyFont="1" applyFill="1" applyBorder="1" applyAlignment="1">
      <alignment horizontal="center" vertical="center"/>
      <protection/>
    </xf>
    <xf numFmtId="49" fontId="10" fillId="0" borderId="35" xfId="146" applyNumberFormat="1" applyFont="1" applyFill="1" applyBorder="1" applyAlignment="1">
      <alignment horizontal="center" vertical="center"/>
      <protection/>
    </xf>
    <xf numFmtId="49" fontId="10" fillId="0" borderId="36" xfId="146" applyNumberFormat="1" applyFont="1" applyFill="1" applyBorder="1" applyAlignment="1">
      <alignment horizontal="center" vertical="center"/>
      <protection/>
    </xf>
    <xf numFmtId="49" fontId="10" fillId="0" borderId="24" xfId="146" applyNumberFormat="1" applyFont="1" applyFill="1" applyBorder="1" applyAlignment="1">
      <alignment horizontal="center" vertical="center"/>
      <protection/>
    </xf>
    <xf numFmtId="49" fontId="10" fillId="0" borderId="40" xfId="146" applyNumberFormat="1" applyFont="1" applyFill="1" applyBorder="1" applyAlignment="1">
      <alignment horizontal="center" vertical="center"/>
      <protection/>
    </xf>
    <xf numFmtId="0" fontId="13" fillId="0" borderId="20" xfId="146" applyFont="1" applyFill="1" applyBorder="1" applyAlignment="1">
      <alignment horizontal="center" vertical="center"/>
      <protection/>
    </xf>
    <xf numFmtId="0" fontId="19" fillId="0" borderId="0" xfId="146" applyNumberFormat="1" applyFont="1" applyFill="1" applyAlignment="1">
      <alignment horizontal="center" wrapText="1"/>
      <protection/>
    </xf>
    <xf numFmtId="3" fontId="0" fillId="0" borderId="0" xfId="146" applyNumberFormat="1" applyFont="1" applyFill="1" applyBorder="1" applyAlignment="1">
      <alignment horizontal="left"/>
      <protection/>
    </xf>
    <xf numFmtId="3" fontId="7" fillId="0" borderId="0" xfId="146" applyNumberFormat="1" applyFont="1" applyFill="1" applyBorder="1" applyAlignment="1">
      <alignment horizontal="left"/>
      <protection/>
    </xf>
    <xf numFmtId="0" fontId="7" fillId="0" borderId="0" xfId="146" applyFont="1" applyFill="1" applyBorder="1" applyAlignment="1">
      <alignment horizontal="left"/>
      <protection/>
    </xf>
    <xf numFmtId="0" fontId="38" fillId="0" borderId="0" xfId="146" applyFont="1" applyFill="1" applyAlignment="1">
      <alignment horizontal="center"/>
      <protection/>
    </xf>
    <xf numFmtId="0" fontId="28" fillId="0" borderId="0" xfId="146" applyFont="1" applyFill="1" applyAlignment="1">
      <alignment horizontal="center"/>
      <protection/>
    </xf>
    <xf numFmtId="0" fontId="7" fillId="0" borderId="0" xfId="147" applyFont="1" applyAlignment="1">
      <alignment horizontal="center"/>
      <protection/>
    </xf>
    <xf numFmtId="0" fontId="0" fillId="0" borderId="0" xfId="0" applyNumberFormat="1" applyFont="1" applyAlignment="1">
      <alignment horizontal="left"/>
    </xf>
    <xf numFmtId="49" fontId="18" fillId="0" borderId="0" xfId="147" applyNumberFormat="1" applyFont="1" applyBorder="1" applyAlignment="1">
      <alignment horizontal="justify" vertical="justify" wrapText="1"/>
      <protection/>
    </xf>
    <xf numFmtId="0" fontId="0" fillId="0" borderId="27" xfId="147" applyNumberFormat="1" applyFont="1" applyFill="1" applyBorder="1" applyAlignment="1">
      <alignment horizontal="center" vertical="center" wrapText="1"/>
      <protection/>
    </xf>
    <xf numFmtId="0" fontId="0" fillId="0" borderId="37" xfId="147" applyNumberFormat="1" applyFont="1" applyFill="1" applyBorder="1" applyAlignment="1">
      <alignment horizontal="center" vertical="center" wrapText="1"/>
      <protection/>
    </xf>
    <xf numFmtId="0" fontId="0" fillId="0" borderId="20" xfId="147" applyNumberFormat="1" applyFont="1" applyFill="1" applyBorder="1" applyAlignment="1">
      <alignment horizontal="center" vertical="center" wrapText="1"/>
      <protection/>
    </xf>
    <xf numFmtId="0" fontId="0" fillId="0" borderId="26" xfId="147" applyNumberFormat="1" applyFont="1" applyFill="1" applyBorder="1" applyAlignment="1">
      <alignment horizontal="center" vertical="center" wrapText="1"/>
      <protection/>
    </xf>
    <xf numFmtId="0" fontId="0" fillId="0" borderId="41" xfId="147" applyNumberFormat="1" applyFont="1" applyFill="1" applyBorder="1" applyAlignment="1">
      <alignment horizontal="center" vertical="center" wrapText="1"/>
      <protection/>
    </xf>
    <xf numFmtId="0" fontId="0" fillId="0" borderId="25" xfId="147" applyNumberFormat="1" applyFont="1" applyFill="1" applyBorder="1" applyAlignment="1">
      <alignment horizontal="center" vertical="center" wrapText="1"/>
      <protection/>
    </xf>
    <xf numFmtId="0" fontId="23" fillId="0" borderId="26" xfId="147" applyNumberFormat="1" applyFont="1" applyBorder="1" applyAlignment="1">
      <alignment horizontal="center" vertical="center" wrapText="1"/>
      <protection/>
    </xf>
    <xf numFmtId="0" fontId="23" fillId="0" borderId="25" xfId="147" applyNumberFormat="1" applyFont="1" applyBorder="1" applyAlignment="1">
      <alignment horizontal="center" vertical="center" wrapText="1"/>
      <protection/>
    </xf>
    <xf numFmtId="3" fontId="23" fillId="0" borderId="19" xfId="147" applyNumberFormat="1" applyFont="1" applyBorder="1" applyAlignment="1">
      <alignment horizontal="center"/>
      <protection/>
    </xf>
    <xf numFmtId="0" fontId="23" fillId="0" borderId="19" xfId="147" applyNumberFormat="1" applyFont="1" applyBorder="1" applyAlignment="1">
      <alignment horizontal="center"/>
      <protection/>
    </xf>
    <xf numFmtId="0" fontId="7" fillId="0" borderId="0" xfId="147" applyFont="1" applyBorder="1" applyAlignment="1">
      <alignment horizontal="center" wrapText="1"/>
      <protection/>
    </xf>
    <xf numFmtId="49" fontId="0" fillId="0" borderId="35" xfId="147" applyNumberFormat="1" applyFont="1" applyFill="1" applyBorder="1" applyAlignment="1">
      <alignment horizontal="center" vertical="center"/>
      <protection/>
    </xf>
    <xf numFmtId="49" fontId="0" fillId="0" borderId="36" xfId="147" applyNumberFormat="1" applyFont="1" applyFill="1" applyBorder="1" applyAlignment="1">
      <alignment horizontal="center" vertical="center"/>
      <protection/>
    </xf>
    <xf numFmtId="49" fontId="0" fillId="0" borderId="24" xfId="147" applyNumberFormat="1" applyFont="1" applyFill="1" applyBorder="1" applyAlignment="1">
      <alignment horizontal="center" vertical="center"/>
      <protection/>
    </xf>
    <xf numFmtId="49" fontId="0" fillId="0" borderId="40" xfId="147" applyNumberFormat="1" applyFont="1" applyFill="1" applyBorder="1" applyAlignment="1">
      <alignment horizontal="center" vertical="center"/>
      <protection/>
    </xf>
    <xf numFmtId="49" fontId="0" fillId="0" borderId="27" xfId="147" applyNumberFormat="1" applyFont="1" applyFill="1" applyBorder="1" applyAlignment="1">
      <alignment horizontal="center" vertical="center"/>
      <protection/>
    </xf>
    <xf numFmtId="49" fontId="0" fillId="0" borderId="37" xfId="147" applyNumberFormat="1" applyFont="1" applyFill="1" applyBorder="1" applyAlignment="1">
      <alignment horizontal="center" vertical="center"/>
      <protection/>
    </xf>
    <xf numFmtId="0" fontId="7" fillId="0" borderId="26" xfId="147" applyNumberFormat="1" applyFont="1" applyBorder="1" applyAlignment="1">
      <alignment horizontal="center" wrapText="1"/>
      <protection/>
    </xf>
    <xf numFmtId="0" fontId="7" fillId="0" borderId="25" xfId="147" applyNumberFormat="1" applyFont="1" applyBorder="1" applyAlignment="1">
      <alignment horizontal="center" wrapText="1"/>
      <protection/>
    </xf>
    <xf numFmtId="0" fontId="8" fillId="0" borderId="0" xfId="147" applyNumberFormat="1" applyFont="1" applyAlignment="1">
      <alignment horizontal="left"/>
      <protection/>
    </xf>
    <xf numFmtId="0" fontId="0" fillId="0" borderId="0" xfId="0" applyFont="1" applyBorder="1" applyAlignment="1">
      <alignment horizontal="left"/>
    </xf>
    <xf numFmtId="0" fontId="8" fillId="0" borderId="22" xfId="147" applyNumberFormat="1" applyFont="1" applyFill="1" applyBorder="1" applyAlignment="1">
      <alignment horizontal="left" wrapText="1"/>
      <protection/>
    </xf>
    <xf numFmtId="0" fontId="20" fillId="0" borderId="0" xfId="147" applyNumberFormat="1" applyFont="1" applyAlignment="1">
      <alignment horizontal="center"/>
      <protection/>
    </xf>
    <xf numFmtId="0" fontId="7" fillId="0" borderId="0" xfId="147" applyNumberFormat="1" applyFont="1" applyAlignment="1">
      <alignment horizontal="center" wrapText="1"/>
      <protection/>
    </xf>
    <xf numFmtId="0" fontId="7" fillId="0" borderId="0" xfId="147" applyNumberFormat="1" applyFont="1" applyAlignment="1">
      <alignment horizontal="center"/>
      <protection/>
    </xf>
    <xf numFmtId="0" fontId="0" fillId="0" borderId="0" xfId="147" applyNumberFormat="1" applyFont="1" applyAlignment="1">
      <alignment horizontal="left"/>
      <protection/>
    </xf>
    <xf numFmtId="0" fontId="0" fillId="0" borderId="0" xfId="147" applyNumberFormat="1" applyFont="1" applyAlignment="1">
      <alignment horizontal="left"/>
      <protection/>
    </xf>
    <xf numFmtId="0" fontId="10" fillId="0" borderId="0" xfId="147" applyFont="1" applyAlignment="1">
      <alignment/>
      <protection/>
    </xf>
    <xf numFmtId="0" fontId="0" fillId="0" borderId="21" xfId="147" applyNumberFormat="1" applyFont="1" applyFill="1" applyBorder="1" applyAlignment="1">
      <alignment horizontal="center" vertical="center" wrapText="1"/>
      <protection/>
    </xf>
    <xf numFmtId="0" fontId="0" fillId="0" borderId="38" xfId="147" applyNumberFormat="1" applyFont="1" applyFill="1" applyBorder="1" applyAlignment="1">
      <alignment horizontal="center" vertical="center" wrapText="1"/>
      <protection/>
    </xf>
    <xf numFmtId="0" fontId="0" fillId="0" borderId="23" xfId="147" applyNumberFormat="1" applyFont="1" applyFill="1" applyBorder="1" applyAlignment="1">
      <alignment horizontal="center" vertical="center" wrapText="1"/>
      <protection/>
    </xf>
    <xf numFmtId="0" fontId="0" fillId="0" borderId="40" xfId="147" applyNumberFormat="1" applyFont="1" applyFill="1" applyBorder="1" applyAlignment="1">
      <alignment horizontal="center" vertical="center" wrapText="1"/>
      <protection/>
    </xf>
    <xf numFmtId="0" fontId="101" fillId="0" borderId="23" xfId="147" applyFont="1" applyBorder="1" applyAlignment="1">
      <alignment horizontal="center" vertical="center"/>
      <protection/>
    </xf>
    <xf numFmtId="0" fontId="19" fillId="0" borderId="0" xfId="147" applyNumberFormat="1" applyFont="1" applyAlignment="1">
      <alignment horizontal="center"/>
      <protection/>
    </xf>
  </cellXfs>
  <cellStyles count="15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2" xfId="133"/>
    <cellStyle name="Normal 2 2" xfId="134"/>
    <cellStyle name="Normal 2 3" xfId="135"/>
    <cellStyle name="Normal 3" xfId="136"/>
    <cellStyle name="Normal 3 2" xfId="137"/>
    <cellStyle name="Normal 4" xfId="138"/>
    <cellStyle name="Normal 5" xfId="139"/>
    <cellStyle name="Normal_1. (Goc) THONG KE TT01 Toàn tỉnh Hoa Binh 6 tháng 2013" xfId="140"/>
    <cellStyle name="Normal_1. (Goc) THONG KE TT01 Toàn tỉnh Hoa Binh 6 tháng 2013 2" xfId="141"/>
    <cellStyle name="Normal_19 bieu m nhapcong thuc da sao 11 don vi " xfId="142"/>
    <cellStyle name="Normal_19 bieu m nhapcong thuc da sao 11 don vi  2" xfId="143"/>
    <cellStyle name="Normal_Bieu 8 - Bieu 19 toan tinh" xfId="144"/>
    <cellStyle name="Normal_Bieu mau TK tu 11 den 19 (ban phat hanh)" xfId="145"/>
    <cellStyle name="Normal_Bieu mau TK tu 11 den 19 (ban phat hanh) 2" xfId="146"/>
    <cellStyle name="Normal_Bieu mau TK tu 11 den 19 (ban phat hanh) 3"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Title" xfId="160"/>
    <cellStyle name="Title 2" xfId="161"/>
    <cellStyle name="Title 3" xfId="162"/>
    <cellStyle name="Total" xfId="163"/>
    <cellStyle name="Total 2" xfId="164"/>
    <cellStyle name="Total 3" xfId="165"/>
    <cellStyle name="Warning Text" xfId="166"/>
    <cellStyle name="Warning Text 2" xfId="167"/>
    <cellStyle name="Warning Text 3"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9144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9144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57175"/>
    <xdr:sp fLocksText="0">
      <xdr:nvSpPr>
        <xdr:cNvPr id="1"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4"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6097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6097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87" t="s">
        <v>28</v>
      </c>
      <c r="B1" s="887"/>
      <c r="C1" s="884" t="s">
        <v>91</v>
      </c>
      <c r="D1" s="884"/>
      <c r="E1" s="884"/>
      <c r="F1" s="888" t="s">
        <v>87</v>
      </c>
      <c r="G1" s="888"/>
      <c r="H1" s="888"/>
    </row>
    <row r="2" spans="1:8" ht="33.75" customHeight="1">
      <c r="A2" s="889" t="s">
        <v>95</v>
      </c>
      <c r="B2" s="889"/>
      <c r="C2" s="884"/>
      <c r="D2" s="884"/>
      <c r="E2" s="884"/>
      <c r="F2" s="881" t="s">
        <v>88</v>
      </c>
      <c r="G2" s="881"/>
      <c r="H2" s="881"/>
    </row>
    <row r="3" spans="1:8" ht="19.5" customHeight="1">
      <c r="A3" s="9" t="s">
        <v>81</v>
      </c>
      <c r="B3" s="9"/>
      <c r="C3" s="27"/>
      <c r="D3" s="27"/>
      <c r="E3" s="27"/>
      <c r="F3" s="881" t="s">
        <v>89</v>
      </c>
      <c r="G3" s="881"/>
      <c r="H3" s="881"/>
    </row>
    <row r="4" spans="1:8" s="10" customFormat="1" ht="19.5" customHeight="1">
      <c r="A4" s="9"/>
      <c r="B4" s="9"/>
      <c r="D4" s="11"/>
      <c r="F4" s="12" t="s">
        <v>90</v>
      </c>
      <c r="G4" s="12"/>
      <c r="H4" s="12"/>
    </row>
    <row r="5" spans="1:8" s="26" customFormat="1" ht="36" customHeight="1">
      <c r="A5" s="900" t="s">
        <v>72</v>
      </c>
      <c r="B5" s="901"/>
      <c r="C5" s="904" t="s">
        <v>85</v>
      </c>
      <c r="D5" s="905"/>
      <c r="E5" s="906" t="s">
        <v>84</v>
      </c>
      <c r="F5" s="906"/>
      <c r="G5" s="906"/>
      <c r="H5" s="883"/>
    </row>
    <row r="6" spans="1:8" s="26" customFormat="1" ht="20.25" customHeight="1">
      <c r="A6" s="902"/>
      <c r="B6" s="903"/>
      <c r="C6" s="885" t="s">
        <v>3</v>
      </c>
      <c r="D6" s="885" t="s">
        <v>92</v>
      </c>
      <c r="E6" s="882" t="s">
        <v>86</v>
      </c>
      <c r="F6" s="883"/>
      <c r="G6" s="882" t="s">
        <v>93</v>
      </c>
      <c r="H6" s="883"/>
    </row>
    <row r="7" spans="1:8" s="26" customFormat="1" ht="52.5" customHeight="1">
      <c r="A7" s="902"/>
      <c r="B7" s="903"/>
      <c r="C7" s="886"/>
      <c r="D7" s="886"/>
      <c r="E7" s="8" t="s">
        <v>3</v>
      </c>
      <c r="F7" s="8" t="s">
        <v>10</v>
      </c>
      <c r="G7" s="8" t="s">
        <v>3</v>
      </c>
      <c r="H7" s="8" t="s">
        <v>10</v>
      </c>
    </row>
    <row r="8" spans="1:8" ht="15" customHeight="1">
      <c r="A8" s="891" t="s">
        <v>6</v>
      </c>
      <c r="B8" s="892"/>
      <c r="C8" s="13">
        <v>1</v>
      </c>
      <c r="D8" s="13" t="s">
        <v>53</v>
      </c>
      <c r="E8" s="13" t="s">
        <v>58</v>
      </c>
      <c r="F8" s="13" t="s">
        <v>73</v>
      </c>
      <c r="G8" s="13" t="s">
        <v>74</v>
      </c>
      <c r="H8" s="13" t="s">
        <v>75</v>
      </c>
    </row>
    <row r="9" spans="1:8" ht="26.25" customHeight="1">
      <c r="A9" s="893" t="s">
        <v>41</v>
      </c>
      <c r="B9" s="894"/>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95" t="s">
        <v>68</v>
      </c>
      <c r="C16" s="895"/>
      <c r="D16" s="29"/>
      <c r="E16" s="897" t="s">
        <v>21</v>
      </c>
      <c r="F16" s="897"/>
      <c r="G16" s="897"/>
      <c r="H16" s="897"/>
    </row>
    <row r="17" spans="2:8" ht="15.75" customHeight="1">
      <c r="B17" s="895"/>
      <c r="C17" s="895"/>
      <c r="D17" s="29"/>
      <c r="E17" s="898" t="s">
        <v>46</v>
      </c>
      <c r="F17" s="898"/>
      <c r="G17" s="898"/>
      <c r="H17" s="898"/>
    </row>
    <row r="18" spans="2:8" s="30" customFormat="1" ht="15.75" customHeight="1">
      <c r="B18" s="895"/>
      <c r="C18" s="895"/>
      <c r="D18" s="31"/>
      <c r="E18" s="899" t="s">
        <v>67</v>
      </c>
      <c r="F18" s="899"/>
      <c r="G18" s="899"/>
      <c r="H18" s="899"/>
    </row>
    <row r="20" ht="15.75">
      <c r="B20" s="22"/>
    </row>
    <row r="22" ht="15.75" hidden="1">
      <c r="A22" s="23" t="s">
        <v>49</v>
      </c>
    </row>
    <row r="23" spans="1:3" ht="15.75" hidden="1">
      <c r="A23" s="24"/>
      <c r="B23" s="896" t="s">
        <v>59</v>
      </c>
      <c r="C23" s="896"/>
    </row>
    <row r="24" spans="1:8" ht="15.75" customHeight="1" hidden="1">
      <c r="A24" s="25" t="s">
        <v>27</v>
      </c>
      <c r="B24" s="890" t="s">
        <v>63</v>
      </c>
      <c r="C24" s="890"/>
      <c r="D24" s="25"/>
      <c r="E24" s="25"/>
      <c r="F24" s="25"/>
      <c r="G24" s="25"/>
      <c r="H24" s="25"/>
    </row>
    <row r="25" spans="1:8" ht="15" customHeight="1" hidden="1">
      <c r="A25" s="25"/>
      <c r="B25" s="890" t="s">
        <v>66</v>
      </c>
      <c r="C25" s="890"/>
      <c r="D25" s="890"/>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1083" t="s">
        <v>322</v>
      </c>
      <c r="B1" s="1083"/>
      <c r="C1" s="1083"/>
      <c r="D1" s="1086" t="s">
        <v>443</v>
      </c>
      <c r="E1" s="1086"/>
      <c r="F1" s="1086"/>
      <c r="G1" s="1086"/>
      <c r="H1" s="1086"/>
      <c r="I1" s="1086"/>
      <c r="J1" s="199" t="s">
        <v>444</v>
      </c>
      <c r="K1" s="330"/>
      <c r="L1" s="330"/>
    </row>
    <row r="2" spans="1:12" ht="18.75" customHeight="1">
      <c r="A2" s="1084" t="s">
        <v>402</v>
      </c>
      <c r="B2" s="1084"/>
      <c r="C2" s="1084"/>
      <c r="D2" s="1173" t="s">
        <v>323</v>
      </c>
      <c r="E2" s="1173"/>
      <c r="F2" s="1173"/>
      <c r="G2" s="1173"/>
      <c r="H2" s="1173"/>
      <c r="I2" s="1173"/>
      <c r="J2" s="1083" t="s">
        <v>445</v>
      </c>
      <c r="K2" s="1083"/>
      <c r="L2" s="1083"/>
    </row>
    <row r="3" spans="1:12" ht="17.25">
      <c r="A3" s="1084" t="s">
        <v>354</v>
      </c>
      <c r="B3" s="1084"/>
      <c r="C3" s="1084"/>
      <c r="D3" s="1174" t="s">
        <v>446</v>
      </c>
      <c r="E3" s="1175"/>
      <c r="F3" s="1175"/>
      <c r="G3" s="1175"/>
      <c r="H3" s="1175"/>
      <c r="I3" s="1175"/>
      <c r="J3" s="202" t="s">
        <v>462</v>
      </c>
      <c r="K3" s="202"/>
      <c r="L3" s="202"/>
    </row>
    <row r="4" spans="1:12" ht="15.75">
      <c r="A4" s="1170" t="s">
        <v>447</v>
      </c>
      <c r="B4" s="1170"/>
      <c r="C4" s="1170"/>
      <c r="D4" s="1171"/>
      <c r="E4" s="1171"/>
      <c r="F4" s="1171"/>
      <c r="G4" s="1171"/>
      <c r="H4" s="1171"/>
      <c r="I4" s="1171"/>
      <c r="J4" s="1089" t="s">
        <v>404</v>
      </c>
      <c r="K4" s="1089"/>
      <c r="L4" s="1089"/>
    </row>
    <row r="5" spans="1:13" ht="15.75">
      <c r="A5" s="332"/>
      <c r="B5" s="332"/>
      <c r="C5" s="333"/>
      <c r="D5" s="333"/>
      <c r="E5" s="201"/>
      <c r="J5" s="334" t="s">
        <v>448</v>
      </c>
      <c r="K5" s="249"/>
      <c r="L5" s="249"/>
      <c r="M5" s="249"/>
    </row>
    <row r="6" spans="1:13" s="337" customFormat="1" ht="24.75" customHeight="1">
      <c r="A6" s="1164" t="s">
        <v>72</v>
      </c>
      <c r="B6" s="1165"/>
      <c r="C6" s="1162" t="s">
        <v>449</v>
      </c>
      <c r="D6" s="1162"/>
      <c r="E6" s="1162"/>
      <c r="F6" s="1162"/>
      <c r="G6" s="1162"/>
      <c r="H6" s="1162"/>
      <c r="I6" s="1162" t="s">
        <v>324</v>
      </c>
      <c r="J6" s="1162"/>
      <c r="K6" s="1162"/>
      <c r="L6" s="1162"/>
      <c r="M6" s="336"/>
    </row>
    <row r="7" spans="1:13" s="337" customFormat="1" ht="17.25" customHeight="1">
      <c r="A7" s="1166"/>
      <c r="B7" s="1167"/>
      <c r="C7" s="1162" t="s">
        <v>38</v>
      </c>
      <c r="D7" s="1162"/>
      <c r="E7" s="1162" t="s">
        <v>7</v>
      </c>
      <c r="F7" s="1162"/>
      <c r="G7" s="1162"/>
      <c r="H7" s="1162"/>
      <c r="I7" s="1162" t="s">
        <v>325</v>
      </c>
      <c r="J7" s="1162"/>
      <c r="K7" s="1162" t="s">
        <v>326</v>
      </c>
      <c r="L7" s="1162"/>
      <c r="M7" s="336"/>
    </row>
    <row r="8" spans="1:12" s="337" customFormat="1" ht="27.75" customHeight="1">
      <c r="A8" s="1166"/>
      <c r="B8" s="1167"/>
      <c r="C8" s="1162"/>
      <c r="D8" s="1162"/>
      <c r="E8" s="1162" t="s">
        <v>327</v>
      </c>
      <c r="F8" s="1162"/>
      <c r="G8" s="1162" t="s">
        <v>328</v>
      </c>
      <c r="H8" s="1162"/>
      <c r="I8" s="1162"/>
      <c r="J8" s="1162"/>
      <c r="K8" s="1162"/>
      <c r="L8" s="1162"/>
    </row>
    <row r="9" spans="1:12" s="337" customFormat="1" ht="24.75" customHeight="1">
      <c r="A9" s="1168"/>
      <c r="B9" s="1169"/>
      <c r="C9" s="335" t="s">
        <v>329</v>
      </c>
      <c r="D9" s="335" t="s">
        <v>10</v>
      </c>
      <c r="E9" s="335" t="s">
        <v>3</v>
      </c>
      <c r="F9" s="335" t="s">
        <v>330</v>
      </c>
      <c r="G9" s="335" t="s">
        <v>3</v>
      </c>
      <c r="H9" s="335" t="s">
        <v>330</v>
      </c>
      <c r="I9" s="335" t="s">
        <v>3</v>
      </c>
      <c r="J9" s="335" t="s">
        <v>330</v>
      </c>
      <c r="K9" s="335" t="s">
        <v>3</v>
      </c>
      <c r="L9" s="335" t="s">
        <v>330</v>
      </c>
    </row>
    <row r="10" spans="1:12" s="339" customFormat="1" ht="15.75">
      <c r="A10" s="1068" t="s">
        <v>6</v>
      </c>
      <c r="B10" s="1069"/>
      <c r="C10" s="338">
        <v>1</v>
      </c>
      <c r="D10" s="338">
        <v>2</v>
      </c>
      <c r="E10" s="338">
        <v>3</v>
      </c>
      <c r="F10" s="338">
        <v>4</v>
      </c>
      <c r="G10" s="338">
        <v>5</v>
      </c>
      <c r="H10" s="338">
        <v>6</v>
      </c>
      <c r="I10" s="338">
        <v>7</v>
      </c>
      <c r="J10" s="338">
        <v>8</v>
      </c>
      <c r="K10" s="338">
        <v>9</v>
      </c>
      <c r="L10" s="338">
        <v>10</v>
      </c>
    </row>
    <row r="11" spans="1:12" s="339" customFormat="1" ht="30.75" customHeight="1">
      <c r="A11" s="1080" t="s">
        <v>399</v>
      </c>
      <c r="B11" s="1081"/>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1059" t="s">
        <v>400</v>
      </c>
      <c r="B12" s="1060"/>
      <c r="C12" s="257">
        <v>0</v>
      </c>
      <c r="D12" s="257">
        <v>0</v>
      </c>
      <c r="E12" s="257">
        <v>0</v>
      </c>
      <c r="F12" s="257">
        <v>0</v>
      </c>
      <c r="G12" s="257">
        <v>0</v>
      </c>
      <c r="H12" s="257">
        <v>0</v>
      </c>
      <c r="I12" s="257">
        <v>0</v>
      </c>
      <c r="J12" s="257">
        <v>0</v>
      </c>
      <c r="K12" s="257">
        <v>0</v>
      </c>
      <c r="L12" s="257">
        <v>0</v>
      </c>
    </row>
    <row r="13" spans="1:32" s="339" customFormat="1" ht="17.25" customHeight="1">
      <c r="A13" s="1062" t="s">
        <v>37</v>
      </c>
      <c r="B13" s="1063"/>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98</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19</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369</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401</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372</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373</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374</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375</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380</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382</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383</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384</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386</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1078" t="s">
        <v>387</v>
      </c>
      <c r="C28" s="1078"/>
      <c r="D28" s="1078"/>
      <c r="E28" s="212"/>
      <c r="F28" s="266"/>
      <c r="G28" s="266"/>
      <c r="H28" s="1077" t="s">
        <v>387</v>
      </c>
      <c r="I28" s="1077"/>
      <c r="J28" s="1077"/>
      <c r="K28" s="1077"/>
      <c r="L28" s="1077"/>
      <c r="AG28" s="200" t="s">
        <v>388</v>
      </c>
      <c r="AI28" s="198">
        <f>82/88</f>
        <v>0.9318181818181818</v>
      </c>
    </row>
    <row r="29" spans="1:12" s="200" customFormat="1" ht="19.5" customHeight="1">
      <c r="A29" s="210"/>
      <c r="B29" s="1079" t="s">
        <v>331</v>
      </c>
      <c r="C29" s="1079"/>
      <c r="D29" s="1079"/>
      <c r="E29" s="212"/>
      <c r="F29" s="213"/>
      <c r="G29" s="213"/>
      <c r="H29" s="1082" t="s">
        <v>249</v>
      </c>
      <c r="I29" s="1082"/>
      <c r="J29" s="1082"/>
      <c r="K29" s="1082"/>
      <c r="L29" s="1082"/>
    </row>
    <row r="30" spans="1:12" s="204" customFormat="1" ht="15" customHeight="1">
      <c r="A30" s="210"/>
      <c r="B30" s="1163"/>
      <c r="C30" s="1163"/>
      <c r="D30" s="1163"/>
      <c r="E30" s="212"/>
      <c r="F30" s="213"/>
      <c r="G30" s="213"/>
      <c r="H30" s="1035"/>
      <c r="I30" s="1035"/>
      <c r="J30" s="1035"/>
      <c r="K30" s="1035"/>
      <c r="L30" s="1035"/>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161" t="s">
        <v>391</v>
      </c>
      <c r="C33" s="1161"/>
      <c r="D33" s="1161"/>
      <c r="E33" s="344"/>
      <c r="F33" s="344"/>
      <c r="G33" s="344"/>
      <c r="H33" s="344"/>
      <c r="I33" s="344"/>
      <c r="J33" s="345" t="s">
        <v>391</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47</v>
      </c>
      <c r="B36" s="194"/>
      <c r="C36" s="194"/>
      <c r="D36" s="194"/>
      <c r="E36" s="194"/>
      <c r="F36" s="194"/>
      <c r="G36" s="194"/>
      <c r="H36" s="194"/>
      <c r="I36" s="194"/>
      <c r="J36" s="194"/>
      <c r="K36" s="346"/>
      <c r="L36" s="194"/>
    </row>
    <row r="37" spans="1:15" s="192" customFormat="1" ht="15" customHeight="1" hidden="1">
      <c r="A37" s="196"/>
      <c r="B37" s="1172" t="s">
        <v>332</v>
      </c>
      <c r="C37" s="1172"/>
      <c r="D37" s="1172"/>
      <c r="E37" s="1172"/>
      <c r="F37" s="1172"/>
      <c r="G37" s="1172"/>
      <c r="H37" s="1172"/>
      <c r="I37" s="1172"/>
      <c r="J37" s="1172"/>
      <c r="K37" s="347"/>
      <c r="L37" s="302"/>
      <c r="M37" s="273"/>
      <c r="N37" s="273"/>
      <c r="O37" s="273"/>
    </row>
    <row r="38" spans="2:12" s="192" customFormat="1" ht="18.75" hidden="1">
      <c r="B38" s="244" t="s">
        <v>333</v>
      </c>
      <c r="C38" s="194"/>
      <c r="D38" s="194"/>
      <c r="E38" s="194"/>
      <c r="F38" s="194"/>
      <c r="G38" s="194"/>
      <c r="H38" s="194"/>
      <c r="I38" s="194"/>
      <c r="J38" s="194"/>
      <c r="K38" s="346"/>
      <c r="L38" s="194"/>
    </row>
    <row r="39" spans="2:12" ht="18.75" hidden="1">
      <c r="B39" s="348" t="s">
        <v>334</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907" t="s">
        <v>433</v>
      </c>
      <c r="C41" s="907"/>
      <c r="D41" s="907"/>
      <c r="E41" s="218"/>
      <c r="F41" s="218"/>
      <c r="G41" s="190"/>
      <c r="H41" s="908" t="s">
        <v>348</v>
      </c>
      <c r="I41" s="908"/>
      <c r="J41" s="908"/>
      <c r="K41" s="908"/>
      <c r="L41" s="908"/>
      <c r="M41" s="171"/>
    </row>
    <row r="42" spans="2:12" ht="18.75">
      <c r="B42" s="344"/>
      <c r="C42" s="344"/>
      <c r="D42" s="344"/>
      <c r="E42" s="344"/>
      <c r="F42" s="344"/>
      <c r="G42" s="344"/>
      <c r="H42" s="344"/>
      <c r="I42" s="344"/>
      <c r="J42" s="344"/>
      <c r="K42" s="344"/>
      <c r="L42" s="344"/>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176" t="s">
        <v>475</v>
      </c>
      <c r="M1" s="1177"/>
      <c r="N1" s="1177"/>
      <c r="O1" s="373"/>
      <c r="P1" s="373"/>
      <c r="Q1" s="373"/>
      <c r="R1" s="373"/>
      <c r="S1" s="373"/>
      <c r="T1" s="373"/>
      <c r="U1" s="373"/>
      <c r="V1" s="373"/>
      <c r="W1" s="373"/>
      <c r="X1" s="373"/>
      <c r="Y1" s="374"/>
    </row>
    <row r="2" spans="11:17" ht="34.5" customHeight="1">
      <c r="K2" s="357"/>
      <c r="L2" s="1178" t="s">
        <v>482</v>
      </c>
      <c r="M2" s="1179"/>
      <c r="N2" s="1180"/>
      <c r="O2" s="37"/>
      <c r="P2" s="359"/>
      <c r="Q2" s="355"/>
    </row>
    <row r="3" spans="11:18" ht="31.5" customHeight="1">
      <c r="K3" s="357"/>
      <c r="L3" s="362" t="s">
        <v>491</v>
      </c>
      <c r="M3" s="363" t="e">
        <f>#REF!</f>
        <v>#REF!</v>
      </c>
      <c r="N3" s="363"/>
      <c r="O3" s="363"/>
      <c r="P3" s="360"/>
      <c r="Q3" s="356"/>
      <c r="R3" s="353"/>
    </row>
    <row r="4" spans="11:18" ht="30" customHeight="1">
      <c r="K4" s="357"/>
      <c r="L4" s="364" t="s">
        <v>476</v>
      </c>
      <c r="M4" s="365" t="e">
        <f>#REF!</f>
        <v>#REF!</v>
      </c>
      <c r="N4" s="363"/>
      <c r="O4" s="363"/>
      <c r="P4" s="360"/>
      <c r="Q4" s="356"/>
      <c r="R4" s="353"/>
    </row>
    <row r="5" spans="11:18" ht="31.5" customHeight="1">
      <c r="K5" s="357"/>
      <c r="L5" s="364" t="s">
        <v>477</v>
      </c>
      <c r="M5" s="365" t="e">
        <f>#REF!</f>
        <v>#REF!</v>
      </c>
      <c r="N5" s="363"/>
      <c r="O5" s="363"/>
      <c r="P5" s="360"/>
      <c r="Q5" s="356"/>
      <c r="R5" s="353"/>
    </row>
    <row r="6" spans="11:18" ht="27" customHeight="1">
      <c r="K6" s="357"/>
      <c r="L6" s="362" t="s">
        <v>478</v>
      </c>
      <c r="M6" s="363" t="e">
        <f>#REF!</f>
        <v>#REF!</v>
      </c>
      <c r="N6" s="363"/>
      <c r="O6" s="363"/>
      <c r="P6" s="360"/>
      <c r="Q6" s="356"/>
      <c r="R6" s="353"/>
    </row>
    <row r="7" spans="11:18" s="350" customFormat="1" ht="30" customHeight="1">
      <c r="K7" s="358"/>
      <c r="L7" s="366" t="s">
        <v>515</v>
      </c>
      <c r="M7" s="363" t="e">
        <f>#REF!</f>
        <v>#REF!</v>
      </c>
      <c r="N7" s="363"/>
      <c r="O7" s="363"/>
      <c r="P7" s="360"/>
      <c r="Q7" s="356"/>
      <c r="R7" s="353"/>
    </row>
    <row r="8" spans="11:18" ht="30.75" customHeight="1">
      <c r="K8" s="357"/>
      <c r="L8" s="367" t="s">
        <v>514</v>
      </c>
      <c r="M8" s="368">
        <f>'[7]M6 Tong hop Viec CHV '!$C$12</f>
        <v>1489</v>
      </c>
      <c r="N8" s="363"/>
      <c r="O8" s="363"/>
      <c r="P8" s="360"/>
      <c r="Q8" s="356"/>
      <c r="R8" s="353"/>
    </row>
    <row r="9" spans="11:18" ht="33" customHeight="1">
      <c r="K9" s="357"/>
      <c r="L9" s="375" t="s">
        <v>517</v>
      </c>
      <c r="M9" s="376" t="e">
        <f>(M7-M8)/M8</f>
        <v>#REF!</v>
      </c>
      <c r="N9" s="363"/>
      <c r="O9" s="363"/>
      <c r="P9" s="360"/>
      <c r="Q9" s="356"/>
      <c r="R9" s="353"/>
    </row>
    <row r="10" spans="11:18" ht="33" customHeight="1">
      <c r="K10" s="357"/>
      <c r="L10" s="362" t="s">
        <v>516</v>
      </c>
      <c r="M10" s="363" t="e">
        <f>#REF!</f>
        <v>#REF!</v>
      </c>
      <c r="N10" s="363" t="s">
        <v>479</v>
      </c>
      <c r="O10" s="369" t="e">
        <f>M10/M7</f>
        <v>#REF!</v>
      </c>
      <c r="P10" s="360"/>
      <c r="Q10" s="356"/>
      <c r="R10" s="353"/>
    </row>
    <row r="11" spans="11:18" ht="22.5" customHeight="1">
      <c r="K11" s="357"/>
      <c r="L11" s="362" t="s">
        <v>518</v>
      </c>
      <c r="M11" s="363" t="e">
        <f>#REF!</f>
        <v>#REF!</v>
      </c>
      <c r="N11" s="363" t="s">
        <v>479</v>
      </c>
      <c r="O11" s="369" t="e">
        <f>M11/M7</f>
        <v>#REF!</v>
      </c>
      <c r="P11" s="360"/>
      <c r="Q11" s="356"/>
      <c r="R11" s="353"/>
    </row>
    <row r="12" spans="11:18" ht="34.5" customHeight="1">
      <c r="K12" s="357"/>
      <c r="L12" s="362" t="s">
        <v>519</v>
      </c>
      <c r="M12" s="363" t="e">
        <f>#REF!+#REF!</f>
        <v>#REF!</v>
      </c>
      <c r="N12" s="362"/>
      <c r="O12" s="362"/>
      <c r="P12" s="354"/>
      <c r="R12" s="354"/>
    </row>
    <row r="13" spans="11:18" ht="33.75" customHeight="1">
      <c r="K13" s="357"/>
      <c r="L13" s="362" t="s">
        <v>520</v>
      </c>
      <c r="M13" s="369" t="e">
        <f>M12/M7</f>
        <v>#REF!</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521</v>
      </c>
      <c r="M16" s="368">
        <f>'[7]M6 Tong hop Viec CHV '!$H$12+'[7]M6 Tong hop Viec CHV '!$I$12+'[7]M6 Tong hop Viec CHV '!$K$12</f>
        <v>749</v>
      </c>
      <c r="N16" s="363"/>
      <c r="O16" s="363"/>
      <c r="P16" s="360"/>
      <c r="R16" s="354"/>
    </row>
    <row r="17" spans="11:18" ht="24.75" customHeight="1">
      <c r="K17" s="357"/>
      <c r="L17" s="375" t="s">
        <v>522</v>
      </c>
      <c r="M17" s="370">
        <f>M16/M8</f>
        <v>0.5030221625251847</v>
      </c>
      <c r="N17" s="363"/>
      <c r="O17" s="363"/>
      <c r="P17" s="360"/>
      <c r="R17" s="354"/>
    </row>
    <row r="18" spans="11:18" ht="26.25" customHeight="1">
      <c r="K18" s="357"/>
      <c r="L18" s="375" t="s">
        <v>480</v>
      </c>
      <c r="M18" s="376" t="e">
        <f>M13-M17</f>
        <v>#REF!</v>
      </c>
      <c r="N18" s="363"/>
      <c r="O18" s="363"/>
      <c r="P18" s="360"/>
      <c r="R18" s="354"/>
    </row>
    <row r="19" spans="11:18" ht="24.75" customHeight="1">
      <c r="K19" s="357"/>
      <c r="L19" s="362" t="s">
        <v>523</v>
      </c>
      <c r="M19" s="363" t="e">
        <f>#REF!</f>
        <v>#REF!</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524</v>
      </c>
      <c r="M26" s="369" t="e">
        <f>M19/#REF!</f>
        <v>#REF!</v>
      </c>
      <c r="N26" s="363"/>
      <c r="O26" s="363"/>
      <c r="P26" s="360"/>
      <c r="R26" s="354"/>
    </row>
    <row r="27" spans="11:18" ht="24.75" customHeight="1">
      <c r="K27" s="357"/>
      <c r="L27" s="367" t="s">
        <v>525</v>
      </c>
      <c r="M27" s="370">
        <f>'[7]M6 Tong hop Viec CHV '!$H$12/'[7]M6 Tong hop Viec CHV '!$F$12</f>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526</v>
      </c>
      <c r="M30" s="369" t="e">
        <f>M26-M27</f>
        <v>#REF!</v>
      </c>
      <c r="N30" s="363"/>
      <c r="O30" s="363"/>
      <c r="P30" s="360"/>
      <c r="R30" s="354"/>
    </row>
    <row r="31" spans="11:18" ht="24.75" customHeight="1">
      <c r="K31" s="357"/>
      <c r="L31" s="362" t="s">
        <v>527</v>
      </c>
      <c r="M31" s="363" t="e">
        <f>#REF!</f>
        <v>#REF!</v>
      </c>
      <c r="N31" s="363"/>
      <c r="O31" s="363"/>
      <c r="P31" s="360"/>
      <c r="R31" s="354"/>
    </row>
    <row r="32" spans="11:18" ht="24.75" customHeight="1">
      <c r="K32" s="357"/>
      <c r="L32" s="367" t="s">
        <v>528</v>
      </c>
      <c r="M32" s="368">
        <f>'[7]M6 Tong hop Viec CHV '!$R$12</f>
        <v>719</v>
      </c>
      <c r="N32" s="363"/>
      <c r="O32" s="363"/>
      <c r="P32" s="360"/>
      <c r="R32" s="354"/>
    </row>
    <row r="33" spans="11:18" ht="24.75" customHeight="1">
      <c r="K33" s="357"/>
      <c r="L33" s="375" t="s">
        <v>529</v>
      </c>
      <c r="M33" s="377" t="e">
        <f>M31-M32</f>
        <v>#REF!</v>
      </c>
      <c r="N33" s="377" t="s">
        <v>481</v>
      </c>
      <c r="O33" s="376" t="e">
        <f>(M31-M32)/M32</f>
        <v>#REF!</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483</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530</v>
      </c>
      <c r="M42" s="363" t="e">
        <f>#REF!</f>
        <v>#REF!</v>
      </c>
      <c r="N42" s="363"/>
      <c r="O42" s="363"/>
      <c r="P42" s="354"/>
      <c r="R42" s="354"/>
    </row>
    <row r="43" spans="11:18" ht="24.75" customHeight="1">
      <c r="K43" s="357"/>
      <c r="L43" s="371" t="s">
        <v>132</v>
      </c>
      <c r="M43" s="363" t="e">
        <f>#REF!</f>
        <v>#REF!</v>
      </c>
      <c r="N43" s="363"/>
      <c r="O43" s="363"/>
      <c r="P43" s="354"/>
      <c r="R43" s="354"/>
    </row>
    <row r="44" spans="11:18" ht="24.75" customHeight="1">
      <c r="K44" s="357"/>
      <c r="L44" s="371" t="s">
        <v>477</v>
      </c>
      <c r="M44" s="363" t="e">
        <f>#REF!</f>
        <v>#REF!</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531</v>
      </c>
      <c r="M47" s="363" t="e">
        <f>#REF!</f>
        <v>#REF!</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532</v>
      </c>
      <c r="M50" s="363" t="e">
        <f>#REF!</f>
        <v>#REF!</v>
      </c>
      <c r="N50" s="363"/>
      <c r="O50" s="363"/>
      <c r="P50" s="354"/>
      <c r="R50" s="354"/>
    </row>
    <row r="51" spans="11:18" ht="24.75" customHeight="1">
      <c r="K51" s="357"/>
      <c r="L51" s="372" t="s">
        <v>533</v>
      </c>
      <c r="M51" s="368">
        <f>'[7]M7 Thop tien CHV'!$C$12</f>
        <v>54227822.442</v>
      </c>
      <c r="N51" s="363"/>
      <c r="O51" s="363"/>
      <c r="P51" s="354"/>
      <c r="R51" s="354"/>
    </row>
    <row r="52" spans="11:18" ht="24.75" customHeight="1">
      <c r="K52" s="357"/>
      <c r="L52" s="385" t="s">
        <v>484</v>
      </c>
      <c r="M52" s="377" t="e">
        <f>M50-M51</f>
        <v>#REF!</v>
      </c>
      <c r="N52" s="363"/>
      <c r="O52" s="363"/>
      <c r="P52" s="354"/>
      <c r="R52" s="354"/>
    </row>
    <row r="53" spans="11:18" ht="24.75" customHeight="1">
      <c r="K53" s="357"/>
      <c r="L53" s="385" t="s">
        <v>485</v>
      </c>
      <c r="M53" s="376" t="e">
        <f>(M52/M51)</f>
        <v>#REF!</v>
      </c>
      <c r="N53" s="363"/>
      <c r="O53" s="363"/>
      <c r="P53" s="354"/>
      <c r="R53" s="354"/>
    </row>
    <row r="54" spans="11:18" ht="24.75" customHeight="1">
      <c r="K54" s="357"/>
      <c r="L54" s="371" t="s">
        <v>534</v>
      </c>
      <c r="M54" s="363" t="e">
        <f>#REF!</f>
        <v>#REF!</v>
      </c>
      <c r="N54" s="363" t="s">
        <v>486</v>
      </c>
      <c r="O54" s="369" t="e">
        <f>#REF!/#REF!</f>
        <v>#REF!</v>
      </c>
      <c r="P54" s="354"/>
      <c r="R54" s="354"/>
    </row>
    <row r="55" spans="11:18" ht="24.75" customHeight="1">
      <c r="K55" s="357"/>
      <c r="L55" s="371" t="s">
        <v>535</v>
      </c>
      <c r="M55" s="363" t="e">
        <f>#REF!</f>
        <v>#REF!</v>
      </c>
      <c r="N55" s="363" t="s">
        <v>486</v>
      </c>
      <c r="O55" s="369" t="e">
        <f>#REF!/#REF!</f>
        <v>#REF!</v>
      </c>
      <c r="P55" s="354"/>
      <c r="R55" s="354"/>
    </row>
    <row r="56" spans="11:18" ht="24.75" customHeight="1">
      <c r="K56" s="357"/>
      <c r="L56" s="371" t="s">
        <v>536</v>
      </c>
      <c r="M56" s="363" t="e">
        <f>#REF!+#REF!+#REF!</f>
        <v>#REF!</v>
      </c>
      <c r="N56" s="363" t="s">
        <v>486</v>
      </c>
      <c r="O56" s="369" t="e">
        <f>M56/#REF!</f>
        <v>#REF!</v>
      </c>
      <c r="P56" s="354"/>
      <c r="R56" s="354"/>
    </row>
    <row r="57" spans="11:18" ht="24.75" customHeight="1">
      <c r="K57" s="357"/>
      <c r="L57" s="372" t="s">
        <v>537</v>
      </c>
      <c r="M57" s="368">
        <f>'[7]M7 Thop tien CHV'!$H$12+'[7]M7 Thop tien CHV'!$I$12+'[7]M7 Thop tien CHV'!$K$12</f>
        <v>2217726.5</v>
      </c>
      <c r="N57" s="368" t="s">
        <v>486</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538</v>
      </c>
      <c r="M60" s="376" t="e">
        <f>O56-O57</f>
        <v>#REF!</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539</v>
      </c>
      <c r="M63" s="363" t="e">
        <f>#REF!</f>
        <v>#REF!</v>
      </c>
      <c r="N63" s="363" t="s">
        <v>487</v>
      </c>
      <c r="O63" s="369" t="e">
        <f>#REF!/#REF!</f>
        <v>#REF!</v>
      </c>
      <c r="P63" s="354"/>
      <c r="R63" s="354"/>
    </row>
    <row r="64" spans="11:16" ht="24.75" customHeight="1">
      <c r="K64" s="357"/>
      <c r="L64" s="372" t="s">
        <v>540</v>
      </c>
      <c r="M64" s="368">
        <f>'[7]M7 Thop tien CHV'!$H$12</f>
        <v>2212774.5</v>
      </c>
      <c r="N64" s="368" t="s">
        <v>488</v>
      </c>
      <c r="O64" s="369">
        <f>'[6]M7 Thop tien CHV'!$H$12/'[6]M7 Thop tien CHV'!$F$12</f>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541</v>
      </c>
      <c r="M68" s="376" t="e">
        <f>O63-O64</f>
        <v>#REF!</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542</v>
      </c>
      <c r="M72" s="363" t="e">
        <f>#REF!</f>
        <v>#REF!</v>
      </c>
      <c r="N72" s="363"/>
      <c r="O72" s="363"/>
      <c r="P72" s="354"/>
    </row>
    <row r="73" spans="11:16" ht="24.75" customHeight="1">
      <c r="K73" s="357"/>
      <c r="L73" s="372" t="s">
        <v>543</v>
      </c>
      <c r="M73" s="368">
        <f>'[7]M7 Thop tien CHV'!$R$12</f>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489</v>
      </c>
      <c r="M76" s="377" t="e">
        <f>M72-M73</f>
        <v>#REF!</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490</v>
      </c>
      <c r="M79" s="376" t="e">
        <f>M76/M73</f>
        <v>#REF!</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6" sqref="B6"/>
    </sheetView>
  </sheetViews>
  <sheetFormatPr defaultColWidth="9.00390625" defaultRowHeight="15.75"/>
  <cols>
    <col min="1" max="1" width="23.50390625" style="0" customWidth="1"/>
    <col min="2" max="2" width="66.125" style="0" customWidth="1"/>
  </cols>
  <sheetData>
    <row r="2" spans="1:2" ht="62.25" customHeight="1">
      <c r="A2" s="1181" t="s">
        <v>568</v>
      </c>
      <c r="B2" s="1181"/>
    </row>
    <row r="3" spans="1:2" ht="22.5" customHeight="1">
      <c r="A3" s="466" t="s">
        <v>548</v>
      </c>
      <c r="B3" s="493" t="s">
        <v>790</v>
      </c>
    </row>
    <row r="4" spans="1:2" ht="22.5" customHeight="1">
      <c r="A4" s="466" t="s">
        <v>546</v>
      </c>
      <c r="B4" s="467" t="s">
        <v>642</v>
      </c>
    </row>
    <row r="5" spans="1:2" ht="22.5" customHeight="1">
      <c r="A5" s="466" t="s">
        <v>549</v>
      </c>
      <c r="B5" s="491" t="s">
        <v>643</v>
      </c>
    </row>
    <row r="6" spans="1:2" ht="22.5" customHeight="1">
      <c r="A6" s="466" t="s">
        <v>550</v>
      </c>
      <c r="B6" s="491" t="s">
        <v>644</v>
      </c>
    </row>
    <row r="7" spans="1:2" ht="22.5" customHeight="1">
      <c r="A7" s="466" t="s">
        <v>551</v>
      </c>
      <c r="B7" s="491" t="s">
        <v>645</v>
      </c>
    </row>
    <row r="8" spans="1:2" ht="15.75">
      <c r="A8" s="468" t="s">
        <v>552</v>
      </c>
      <c r="B8" s="492" t="s">
        <v>791</v>
      </c>
    </row>
    <row r="10" spans="1:2" ht="62.25" customHeight="1">
      <c r="A10" s="1182" t="s">
        <v>635</v>
      </c>
      <c r="B10" s="1182"/>
    </row>
    <row r="11" spans="1:2" ht="15.75">
      <c r="A11" s="1183"/>
      <c r="B11" s="1183"/>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tabSelected="1" view="pageBreakPreview" zoomScale="80" zoomScaleNormal="85" zoomScaleSheetLayoutView="80" zoomScalePageLayoutView="0" workbookViewId="0" topLeftCell="A1">
      <selection activeCell="C12" sqref="C12"/>
    </sheetView>
  </sheetViews>
  <sheetFormatPr defaultColWidth="9.00390625" defaultRowHeight="15.75"/>
  <cols>
    <col min="1" max="1" width="4.125" style="421" customWidth="1"/>
    <col min="2" max="2" width="25.00390625" style="387" customWidth="1"/>
    <col min="3" max="3" width="10.625" style="387" customWidth="1"/>
    <col min="4" max="4" width="8.875" style="387" customWidth="1"/>
    <col min="5" max="5" width="9.50390625" style="387" customWidth="1"/>
    <col min="6" max="6" width="8.003906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209" t="s">
        <v>29</v>
      </c>
      <c r="B1" s="1209"/>
      <c r="C1" s="643"/>
      <c r="D1" s="1210" t="s">
        <v>82</v>
      </c>
      <c r="E1" s="1210"/>
      <c r="F1" s="1210"/>
      <c r="G1" s="1210"/>
      <c r="H1" s="1210"/>
      <c r="I1" s="1210"/>
      <c r="J1" s="1210"/>
      <c r="K1" s="1210"/>
      <c r="L1" s="1207" t="s">
        <v>547</v>
      </c>
      <c r="M1" s="1207"/>
      <c r="N1" s="1207"/>
    </row>
    <row r="2" spans="1:16" ht="16.5" customHeight="1">
      <c r="A2" s="643" t="s">
        <v>339</v>
      </c>
      <c r="B2" s="643"/>
      <c r="C2" s="643"/>
      <c r="D2" s="1210" t="s">
        <v>118</v>
      </c>
      <c r="E2" s="1210"/>
      <c r="F2" s="1210"/>
      <c r="G2" s="1210"/>
      <c r="H2" s="1210"/>
      <c r="I2" s="1210"/>
      <c r="J2" s="1210"/>
      <c r="K2" s="1210"/>
      <c r="L2" s="1207" t="str">
        <f>'Thong tin'!B4</f>
        <v>CTHADS TRÀ VINH</v>
      </c>
      <c r="M2" s="1207"/>
      <c r="N2" s="1207"/>
      <c r="P2" s="388"/>
    </row>
    <row r="3" spans="1:16" ht="16.5" customHeight="1">
      <c r="A3" s="643" t="s">
        <v>340</v>
      </c>
      <c r="B3" s="643"/>
      <c r="C3" s="645"/>
      <c r="D3" s="1211" t="str">
        <f>'Thong tin'!B3</f>
        <v>09 tháng / năm 2016</v>
      </c>
      <c r="E3" s="1211"/>
      <c r="F3" s="1211"/>
      <c r="G3" s="1211"/>
      <c r="H3" s="1211"/>
      <c r="I3" s="1211"/>
      <c r="J3" s="1211"/>
      <c r="K3" s="1211"/>
      <c r="L3" s="1207" t="s">
        <v>762</v>
      </c>
      <c r="M3" s="1207"/>
      <c r="N3" s="1207"/>
      <c r="P3" s="389"/>
    </row>
    <row r="4" spans="1:16" ht="16.5" customHeight="1">
      <c r="A4" s="621" t="s">
        <v>119</v>
      </c>
      <c r="B4" s="644"/>
      <c r="C4" s="645"/>
      <c r="D4" s="622"/>
      <c r="E4" s="622"/>
      <c r="F4" s="645"/>
      <c r="G4" s="646"/>
      <c r="H4" s="646"/>
      <c r="I4" s="646"/>
      <c r="J4" s="645"/>
      <c r="K4" s="622"/>
      <c r="L4" s="1207" t="s">
        <v>404</v>
      </c>
      <c r="M4" s="1207"/>
      <c r="N4" s="1207"/>
      <c r="P4" s="389"/>
    </row>
    <row r="5" spans="1:16" ht="16.5" customHeight="1">
      <c r="A5" s="610"/>
      <c r="B5" s="645"/>
      <c r="C5" s="645"/>
      <c r="D5" s="645"/>
      <c r="E5" s="645"/>
      <c r="F5" s="647"/>
      <c r="G5" s="648"/>
      <c r="H5" s="648"/>
      <c r="I5" s="648"/>
      <c r="J5" s="647"/>
      <c r="K5" s="623"/>
      <c r="L5" s="1208" t="s">
        <v>8</v>
      </c>
      <c r="M5" s="1208"/>
      <c r="N5" s="1208"/>
      <c r="P5" s="389"/>
    </row>
    <row r="6" spans="1:16" ht="18.75" customHeight="1">
      <c r="A6" s="1184" t="s">
        <v>69</v>
      </c>
      <c r="B6" s="1185"/>
      <c r="C6" s="1190" t="s">
        <v>38</v>
      </c>
      <c r="D6" s="1190" t="s">
        <v>335</v>
      </c>
      <c r="E6" s="1192"/>
      <c r="F6" s="1192"/>
      <c r="G6" s="1192"/>
      <c r="H6" s="1192"/>
      <c r="I6" s="1192"/>
      <c r="J6" s="1192"/>
      <c r="K6" s="1192"/>
      <c r="L6" s="1192"/>
      <c r="M6" s="1192"/>
      <c r="N6" s="1193"/>
      <c r="P6" s="389"/>
    </row>
    <row r="7" spans="1:16" ht="20.25" customHeight="1">
      <c r="A7" s="1186"/>
      <c r="B7" s="1187"/>
      <c r="C7" s="1191"/>
      <c r="D7" s="1194" t="s">
        <v>120</v>
      </c>
      <c r="E7" s="1196" t="s">
        <v>121</v>
      </c>
      <c r="F7" s="1197"/>
      <c r="G7" s="1198"/>
      <c r="H7" s="1201" t="s">
        <v>122</v>
      </c>
      <c r="I7" s="1201" t="s">
        <v>123</v>
      </c>
      <c r="J7" s="1201" t="s">
        <v>124</v>
      </c>
      <c r="K7" s="1201" t="s">
        <v>125</v>
      </c>
      <c r="L7" s="1201" t="s">
        <v>126</v>
      </c>
      <c r="M7" s="1201" t="s">
        <v>127</v>
      </c>
      <c r="N7" s="1201" t="s">
        <v>128</v>
      </c>
      <c r="O7" s="389"/>
      <c r="P7" s="389"/>
    </row>
    <row r="8" spans="1:16" ht="21" customHeight="1">
      <c r="A8" s="1186"/>
      <c r="B8" s="1187"/>
      <c r="C8" s="1191"/>
      <c r="D8" s="1194"/>
      <c r="E8" s="1203" t="s">
        <v>37</v>
      </c>
      <c r="F8" s="1205" t="s">
        <v>7</v>
      </c>
      <c r="G8" s="1206"/>
      <c r="H8" s="1201"/>
      <c r="I8" s="1201"/>
      <c r="J8" s="1201"/>
      <c r="K8" s="1201"/>
      <c r="L8" s="1201"/>
      <c r="M8" s="1201"/>
      <c r="N8" s="1201"/>
      <c r="O8" s="1204"/>
      <c r="P8" s="1204"/>
    </row>
    <row r="9" spans="1:16" ht="24.75" customHeight="1">
      <c r="A9" s="1188"/>
      <c r="B9" s="1189"/>
      <c r="C9" s="1191"/>
      <c r="D9" s="1195"/>
      <c r="E9" s="1202"/>
      <c r="F9" s="624" t="s">
        <v>199</v>
      </c>
      <c r="G9" s="625" t="s">
        <v>200</v>
      </c>
      <c r="H9" s="1202"/>
      <c r="I9" s="1202"/>
      <c r="J9" s="1202"/>
      <c r="K9" s="1202"/>
      <c r="L9" s="1202"/>
      <c r="M9" s="1202"/>
      <c r="N9" s="1202"/>
      <c r="O9" s="390"/>
      <c r="P9" s="390"/>
    </row>
    <row r="10" spans="1:16" s="392" customFormat="1" ht="18.75" customHeight="1">
      <c r="A10" s="1199" t="s">
        <v>40</v>
      </c>
      <c r="B10" s="1200"/>
      <c r="C10" s="626">
        <v>1</v>
      </c>
      <c r="D10" s="626">
        <v>2</v>
      </c>
      <c r="E10" s="626">
        <v>3</v>
      </c>
      <c r="F10" s="626">
        <v>4</v>
      </c>
      <c r="G10" s="626">
        <v>5</v>
      </c>
      <c r="H10" s="626">
        <v>6</v>
      </c>
      <c r="I10" s="626">
        <v>7</v>
      </c>
      <c r="J10" s="626">
        <v>8</v>
      </c>
      <c r="K10" s="626">
        <v>9</v>
      </c>
      <c r="L10" s="626">
        <v>10</v>
      </c>
      <c r="M10" s="626">
        <v>11</v>
      </c>
      <c r="N10" s="626">
        <v>12</v>
      </c>
      <c r="O10" s="391"/>
      <c r="P10" s="391"/>
    </row>
    <row r="11" spans="1:17" ht="22.5" customHeight="1">
      <c r="A11" s="652" t="s">
        <v>0</v>
      </c>
      <c r="B11" s="653" t="s">
        <v>131</v>
      </c>
      <c r="C11" s="629">
        <f>+D11+E11+H11+I11+J11+K11+L11+M11+N11</f>
        <v>7912</v>
      </c>
      <c r="D11" s="629">
        <f aca="true" t="shared" si="0" ref="D11:N11">D12+D13</f>
        <v>3458</v>
      </c>
      <c r="E11" s="629">
        <f>+F11+G11</f>
        <v>1052</v>
      </c>
      <c r="F11" s="629">
        <f t="shared" si="0"/>
        <v>35</v>
      </c>
      <c r="G11" s="629">
        <f t="shared" si="0"/>
        <v>1017</v>
      </c>
      <c r="H11" s="629">
        <f t="shared" si="0"/>
        <v>7</v>
      </c>
      <c r="I11" s="629">
        <f t="shared" si="0"/>
        <v>2209</v>
      </c>
      <c r="J11" s="629">
        <f t="shared" si="0"/>
        <v>421</v>
      </c>
      <c r="K11" s="629">
        <f t="shared" si="0"/>
        <v>1</v>
      </c>
      <c r="L11" s="629">
        <f t="shared" si="0"/>
        <v>1</v>
      </c>
      <c r="M11" s="629">
        <f t="shared" si="0"/>
        <v>0</v>
      </c>
      <c r="N11" s="629">
        <f t="shared" si="0"/>
        <v>763</v>
      </c>
      <c r="O11" s="389"/>
      <c r="P11" s="389"/>
      <c r="Q11" s="414"/>
    </row>
    <row r="12" spans="1:16" ht="22.5" customHeight="1">
      <c r="A12" s="627">
        <v>1</v>
      </c>
      <c r="B12" s="628" t="s">
        <v>132</v>
      </c>
      <c r="C12" s="629">
        <f aca="true" t="shared" si="1" ref="C12:C25">+D12+E12+H12+I12+J12+K12+L12+M12+N12</f>
        <v>1619</v>
      </c>
      <c r="D12" s="629">
        <v>986</v>
      </c>
      <c r="E12" s="629">
        <f aca="true" t="shared" si="2" ref="E12:E25">+F12+G12</f>
        <v>438</v>
      </c>
      <c r="F12" s="629">
        <v>11</v>
      </c>
      <c r="G12" s="629">
        <v>427</v>
      </c>
      <c r="H12" s="629"/>
      <c r="I12" s="629">
        <v>116</v>
      </c>
      <c r="J12" s="629">
        <v>79</v>
      </c>
      <c r="K12" s="629">
        <v>0</v>
      </c>
      <c r="L12" s="629"/>
      <c r="M12" s="629"/>
      <c r="N12" s="629">
        <v>0</v>
      </c>
      <c r="O12" s="389"/>
      <c r="P12" s="389"/>
    </row>
    <row r="13" spans="1:16" ht="22.5" customHeight="1">
      <c r="A13" s="627">
        <v>2</v>
      </c>
      <c r="B13" s="628" t="s">
        <v>133</v>
      </c>
      <c r="C13" s="629">
        <f t="shared" si="1"/>
        <v>6293</v>
      </c>
      <c r="D13" s="629">
        <v>2472</v>
      </c>
      <c r="E13" s="629">
        <f t="shared" si="2"/>
        <v>614</v>
      </c>
      <c r="F13" s="629">
        <v>24</v>
      </c>
      <c r="G13" s="629">
        <v>590</v>
      </c>
      <c r="H13" s="629">
        <v>7</v>
      </c>
      <c r="I13" s="629">
        <v>2093</v>
      </c>
      <c r="J13" s="629">
        <v>342</v>
      </c>
      <c r="K13" s="629">
        <v>1</v>
      </c>
      <c r="L13" s="629">
        <v>1</v>
      </c>
      <c r="M13" s="629"/>
      <c r="N13" s="629">
        <v>763</v>
      </c>
      <c r="O13" s="389"/>
      <c r="P13" s="389"/>
    </row>
    <row r="14" spans="1:16" ht="22.5" customHeight="1">
      <c r="A14" s="627" t="s">
        <v>1</v>
      </c>
      <c r="B14" s="628" t="s">
        <v>134</v>
      </c>
      <c r="C14" s="629">
        <f t="shared" si="1"/>
        <v>69</v>
      </c>
      <c r="D14" s="629">
        <v>34</v>
      </c>
      <c r="E14" s="629">
        <f t="shared" si="2"/>
        <v>28</v>
      </c>
      <c r="F14" s="629">
        <v>0</v>
      </c>
      <c r="G14" s="629">
        <v>28</v>
      </c>
      <c r="H14" s="629">
        <v>0</v>
      </c>
      <c r="I14" s="629">
        <v>4</v>
      </c>
      <c r="J14" s="629">
        <v>3</v>
      </c>
      <c r="K14" s="629">
        <v>0</v>
      </c>
      <c r="L14" s="629"/>
      <c r="M14" s="629"/>
      <c r="N14" s="629"/>
      <c r="O14" s="389"/>
      <c r="P14" s="389"/>
    </row>
    <row r="15" spans="1:16" ht="22.5" customHeight="1">
      <c r="A15" s="627" t="s">
        <v>9</v>
      </c>
      <c r="B15" s="628" t="s">
        <v>135</v>
      </c>
      <c r="C15" s="629">
        <f t="shared" si="1"/>
        <v>0</v>
      </c>
      <c r="D15" s="629">
        <v>0</v>
      </c>
      <c r="E15" s="629">
        <f t="shared" si="2"/>
        <v>0</v>
      </c>
      <c r="F15" s="629">
        <v>0</v>
      </c>
      <c r="G15" s="629"/>
      <c r="H15" s="629">
        <v>0</v>
      </c>
      <c r="I15" s="629">
        <v>0</v>
      </c>
      <c r="J15" s="629">
        <v>0</v>
      </c>
      <c r="K15" s="629">
        <v>0</v>
      </c>
      <c r="L15" s="629"/>
      <c r="M15" s="629"/>
      <c r="N15" s="629"/>
      <c r="O15" s="389"/>
      <c r="P15" s="389"/>
    </row>
    <row r="16" spans="1:15" ht="22.5" customHeight="1">
      <c r="A16" s="627" t="s">
        <v>136</v>
      </c>
      <c r="B16" s="628" t="s">
        <v>137</v>
      </c>
      <c r="C16" s="629">
        <f t="shared" si="1"/>
        <v>7843</v>
      </c>
      <c r="D16" s="629">
        <f>+D17+D25</f>
        <v>3424</v>
      </c>
      <c r="E16" s="629">
        <f t="shared" si="2"/>
        <v>1024</v>
      </c>
      <c r="F16" s="629">
        <f aca="true" t="shared" si="3" ref="F16:N16">+F17+F25</f>
        <v>35</v>
      </c>
      <c r="G16" s="629">
        <f t="shared" si="3"/>
        <v>989</v>
      </c>
      <c r="H16" s="629">
        <f t="shared" si="3"/>
        <v>7</v>
      </c>
      <c r="I16" s="629">
        <f t="shared" si="3"/>
        <v>2205</v>
      </c>
      <c r="J16" s="629">
        <f t="shared" si="3"/>
        <v>418</v>
      </c>
      <c r="K16" s="629">
        <f t="shared" si="3"/>
        <v>1</v>
      </c>
      <c r="L16" s="629">
        <f t="shared" si="3"/>
        <v>1</v>
      </c>
      <c r="M16" s="629">
        <f t="shared" si="3"/>
        <v>0</v>
      </c>
      <c r="N16" s="629">
        <f t="shared" si="3"/>
        <v>763</v>
      </c>
      <c r="O16" s="389"/>
    </row>
    <row r="17" spans="1:15" ht="22.5" customHeight="1">
      <c r="A17" s="627" t="s">
        <v>52</v>
      </c>
      <c r="B17" s="654" t="s">
        <v>138</v>
      </c>
      <c r="C17" s="629">
        <f t="shared" si="1"/>
        <v>7164</v>
      </c>
      <c r="D17" s="629">
        <f>SUM(D18:D24)</f>
        <v>3061</v>
      </c>
      <c r="E17" s="629">
        <f t="shared" si="2"/>
        <v>742</v>
      </c>
      <c r="F17" s="629">
        <f aca="true" t="shared" si="4" ref="F17:N17">SUM(F18:F24)</f>
        <v>26</v>
      </c>
      <c r="G17" s="629">
        <f t="shared" si="4"/>
        <v>716</v>
      </c>
      <c r="H17" s="629">
        <f t="shared" si="4"/>
        <v>7</v>
      </c>
      <c r="I17" s="629">
        <f t="shared" si="4"/>
        <v>2184</v>
      </c>
      <c r="J17" s="629">
        <f t="shared" si="4"/>
        <v>405</v>
      </c>
      <c r="K17" s="629">
        <f t="shared" si="4"/>
        <v>1</v>
      </c>
      <c r="L17" s="629">
        <f t="shared" si="4"/>
        <v>1</v>
      </c>
      <c r="M17" s="629">
        <f t="shared" si="4"/>
        <v>0</v>
      </c>
      <c r="N17" s="629">
        <f t="shared" si="4"/>
        <v>763</v>
      </c>
      <c r="O17" s="389"/>
    </row>
    <row r="18" spans="1:15" ht="22.5" customHeight="1">
      <c r="A18" s="627" t="s">
        <v>54</v>
      </c>
      <c r="B18" s="628" t="s">
        <v>139</v>
      </c>
      <c r="C18" s="629">
        <f t="shared" si="1"/>
        <v>5561</v>
      </c>
      <c r="D18" s="629">
        <v>2051</v>
      </c>
      <c r="E18" s="629">
        <f t="shared" si="2"/>
        <v>483</v>
      </c>
      <c r="F18" s="629">
        <v>10</v>
      </c>
      <c r="G18" s="629">
        <v>473</v>
      </c>
      <c r="H18" s="629">
        <v>7</v>
      </c>
      <c r="I18" s="629">
        <v>1992</v>
      </c>
      <c r="J18" s="629">
        <v>310</v>
      </c>
      <c r="K18" s="629">
        <v>1</v>
      </c>
      <c r="L18" s="629"/>
      <c r="M18" s="629"/>
      <c r="N18" s="629">
        <v>717</v>
      </c>
      <c r="O18" s="389"/>
    </row>
    <row r="19" spans="1:15" ht="20.25" customHeight="1">
      <c r="A19" s="627" t="s">
        <v>55</v>
      </c>
      <c r="B19" s="628" t="s">
        <v>140</v>
      </c>
      <c r="C19" s="629">
        <f t="shared" si="1"/>
        <v>8</v>
      </c>
      <c r="D19" s="629">
        <v>6</v>
      </c>
      <c r="E19" s="629">
        <f t="shared" si="2"/>
        <v>2</v>
      </c>
      <c r="F19" s="629">
        <v>0</v>
      </c>
      <c r="G19" s="629">
        <v>2</v>
      </c>
      <c r="H19" s="629">
        <v>0</v>
      </c>
      <c r="I19" s="629">
        <v>0</v>
      </c>
      <c r="J19" s="629">
        <v>0</v>
      </c>
      <c r="K19" s="629">
        <v>0</v>
      </c>
      <c r="L19" s="629"/>
      <c r="M19" s="629"/>
      <c r="N19" s="629">
        <v>0</v>
      </c>
      <c r="O19" s="389"/>
    </row>
    <row r="20" spans="1:15" ht="21" customHeight="1">
      <c r="A20" s="627" t="s">
        <v>141</v>
      </c>
      <c r="B20" s="628" t="s">
        <v>142</v>
      </c>
      <c r="C20" s="629">
        <f t="shared" si="1"/>
        <v>1462</v>
      </c>
      <c r="D20" s="629">
        <v>949</v>
      </c>
      <c r="E20" s="629">
        <f t="shared" si="2"/>
        <v>206</v>
      </c>
      <c r="F20" s="629">
        <v>16</v>
      </c>
      <c r="G20" s="629">
        <v>190</v>
      </c>
      <c r="H20" s="629">
        <v>0</v>
      </c>
      <c r="I20" s="629">
        <v>173</v>
      </c>
      <c r="J20" s="629">
        <v>87</v>
      </c>
      <c r="K20" s="629">
        <v>0</v>
      </c>
      <c r="L20" s="629">
        <v>1</v>
      </c>
      <c r="M20" s="629"/>
      <c r="N20" s="629">
        <v>46</v>
      </c>
      <c r="O20" s="389"/>
    </row>
    <row r="21" spans="1:15" ht="21" customHeight="1">
      <c r="A21" s="627" t="s">
        <v>143</v>
      </c>
      <c r="B21" s="628" t="s">
        <v>144</v>
      </c>
      <c r="C21" s="629">
        <f t="shared" si="1"/>
        <v>64</v>
      </c>
      <c r="D21" s="629">
        <v>24</v>
      </c>
      <c r="E21" s="629">
        <f t="shared" si="2"/>
        <v>32</v>
      </c>
      <c r="F21" s="629"/>
      <c r="G21" s="629">
        <v>32</v>
      </c>
      <c r="H21" s="629">
        <v>0</v>
      </c>
      <c r="I21" s="629">
        <v>6</v>
      </c>
      <c r="J21" s="629">
        <v>2</v>
      </c>
      <c r="K21" s="629">
        <v>0</v>
      </c>
      <c r="L21" s="629"/>
      <c r="M21" s="629"/>
      <c r="N21" s="629"/>
      <c r="O21" s="389"/>
    </row>
    <row r="22" spans="1:15" ht="21" customHeight="1">
      <c r="A22" s="627" t="s">
        <v>145</v>
      </c>
      <c r="B22" s="628" t="s">
        <v>146</v>
      </c>
      <c r="C22" s="629">
        <f t="shared" si="1"/>
        <v>2</v>
      </c>
      <c r="D22" s="629">
        <v>2</v>
      </c>
      <c r="E22" s="629">
        <f t="shared" si="2"/>
        <v>0</v>
      </c>
      <c r="F22" s="629"/>
      <c r="G22" s="629"/>
      <c r="H22" s="629">
        <v>0</v>
      </c>
      <c r="I22" s="629">
        <v>0</v>
      </c>
      <c r="J22" s="629">
        <v>0</v>
      </c>
      <c r="K22" s="629">
        <v>0</v>
      </c>
      <c r="L22" s="629"/>
      <c r="M22" s="629"/>
      <c r="N22" s="629"/>
      <c r="O22" s="389"/>
    </row>
    <row r="23" spans="1:15" ht="25.5">
      <c r="A23" s="627" t="s">
        <v>147</v>
      </c>
      <c r="B23" s="630" t="s">
        <v>148</v>
      </c>
      <c r="C23" s="629">
        <f t="shared" si="1"/>
        <v>0</v>
      </c>
      <c r="D23" s="629">
        <v>0</v>
      </c>
      <c r="E23" s="629">
        <f t="shared" si="2"/>
        <v>0</v>
      </c>
      <c r="F23" s="629"/>
      <c r="G23" s="629"/>
      <c r="H23" s="629">
        <v>0</v>
      </c>
      <c r="I23" s="629">
        <v>0</v>
      </c>
      <c r="J23" s="629">
        <v>0</v>
      </c>
      <c r="K23" s="629">
        <v>0</v>
      </c>
      <c r="L23" s="629"/>
      <c r="M23" s="629"/>
      <c r="N23" s="629"/>
      <c r="O23" s="389"/>
    </row>
    <row r="24" spans="1:15" ht="21" customHeight="1">
      <c r="A24" s="627" t="s">
        <v>149</v>
      </c>
      <c r="B24" s="628" t="s">
        <v>150</v>
      </c>
      <c r="C24" s="629">
        <f t="shared" si="1"/>
        <v>67</v>
      </c>
      <c r="D24" s="629">
        <v>29</v>
      </c>
      <c r="E24" s="629">
        <f t="shared" si="2"/>
        <v>19</v>
      </c>
      <c r="F24" s="629"/>
      <c r="G24" s="629">
        <v>19</v>
      </c>
      <c r="H24" s="629">
        <v>0</v>
      </c>
      <c r="I24" s="629">
        <v>13</v>
      </c>
      <c r="J24" s="629">
        <v>6</v>
      </c>
      <c r="K24" s="629">
        <v>0</v>
      </c>
      <c r="L24" s="629"/>
      <c r="M24" s="629"/>
      <c r="N24" s="629"/>
      <c r="O24" s="389"/>
    </row>
    <row r="25" spans="1:15" ht="21" customHeight="1">
      <c r="A25" s="627" t="s">
        <v>53</v>
      </c>
      <c r="B25" s="628" t="s">
        <v>151</v>
      </c>
      <c r="C25" s="629">
        <f t="shared" si="1"/>
        <v>679</v>
      </c>
      <c r="D25" s="629">
        <v>363</v>
      </c>
      <c r="E25" s="629">
        <f t="shared" si="2"/>
        <v>282</v>
      </c>
      <c r="F25" s="629">
        <v>9</v>
      </c>
      <c r="G25" s="629">
        <v>273</v>
      </c>
      <c r="H25" s="629">
        <v>0</v>
      </c>
      <c r="I25" s="629">
        <v>21</v>
      </c>
      <c r="J25" s="629">
        <v>13</v>
      </c>
      <c r="K25" s="629">
        <v>0</v>
      </c>
      <c r="L25" s="629"/>
      <c r="M25" s="629"/>
      <c r="N25" s="629"/>
      <c r="O25" s="389"/>
    </row>
    <row r="26" spans="1:15" s="408" customFormat="1" ht="26.25">
      <c r="A26" s="627" t="s">
        <v>545</v>
      </c>
      <c r="B26" s="651" t="s">
        <v>763</v>
      </c>
      <c r="C26" s="655">
        <f>(C18+C19)/C17</f>
        <v>0.777359017308766</v>
      </c>
      <c r="D26" s="655">
        <f aca="true" t="shared" si="5" ref="D26:N26">(D18+C19)/D17</f>
        <v>0.67265599477295</v>
      </c>
      <c r="E26" s="655">
        <f t="shared" si="5"/>
        <v>0.6590296495956873</v>
      </c>
      <c r="F26" s="655">
        <f t="shared" si="5"/>
        <v>0.46153846153846156</v>
      </c>
      <c r="G26" s="655">
        <f t="shared" si="5"/>
        <v>0.6606145251396648</v>
      </c>
      <c r="H26" s="655">
        <f t="shared" si="5"/>
        <v>1.2857142857142858</v>
      </c>
      <c r="I26" s="655">
        <f t="shared" si="5"/>
        <v>0.9120879120879121</v>
      </c>
      <c r="J26" s="655">
        <f t="shared" si="5"/>
        <v>0.7654320987654321</v>
      </c>
      <c r="K26" s="655">
        <f t="shared" si="5"/>
        <v>1</v>
      </c>
      <c r="L26" s="655">
        <f t="shared" si="5"/>
        <v>0</v>
      </c>
      <c r="M26" s="655" t="e">
        <f t="shared" si="5"/>
        <v>#DIV/0!</v>
      </c>
      <c r="N26" s="655">
        <f t="shared" si="5"/>
        <v>0.9397116644823067</v>
      </c>
      <c r="O26" s="389"/>
    </row>
    <row r="27" spans="1:14" ht="15">
      <c r="A27" s="631"/>
      <c r="B27" s="632"/>
      <c r="C27" s="633">
        <f>+C11-(C14+C15+C16)</f>
        <v>0</v>
      </c>
      <c r="D27" s="633">
        <f aca="true" t="shared" si="6" ref="D27:N27">+D11-(D14+D15+D16)</f>
        <v>0</v>
      </c>
      <c r="E27" s="633">
        <f t="shared" si="6"/>
        <v>0</v>
      </c>
      <c r="F27" s="633">
        <f t="shared" si="6"/>
        <v>0</v>
      </c>
      <c r="G27" s="633">
        <f t="shared" si="6"/>
        <v>0</v>
      </c>
      <c r="H27" s="633">
        <f t="shared" si="6"/>
        <v>0</v>
      </c>
      <c r="I27" s="633">
        <f t="shared" si="6"/>
        <v>0</v>
      </c>
      <c r="J27" s="633">
        <f t="shared" si="6"/>
        <v>0</v>
      </c>
      <c r="K27" s="633">
        <f t="shared" si="6"/>
        <v>0</v>
      </c>
      <c r="L27" s="633">
        <f t="shared" si="6"/>
        <v>0</v>
      </c>
      <c r="M27" s="633">
        <f t="shared" si="6"/>
        <v>0</v>
      </c>
      <c r="N27" s="633">
        <f t="shared" si="6"/>
        <v>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E497"/>
  <sheetViews>
    <sheetView showZeros="0" view="pageBreakPreview" zoomScale="80" zoomScaleNormal="80" zoomScaleSheetLayoutView="80" zoomScalePageLayoutView="0" workbookViewId="0" topLeftCell="A14">
      <selection activeCell="C26" sqref="C26"/>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19" t="s">
        <v>181</v>
      </c>
      <c r="B1" s="1220"/>
      <c r="C1" s="1220"/>
    </row>
    <row r="2" spans="1:3" ht="21.75" customHeight="1">
      <c r="A2" s="1221" t="s">
        <v>70</v>
      </c>
      <c r="B2" s="1221"/>
      <c r="C2" s="656" t="s">
        <v>764</v>
      </c>
    </row>
    <row r="3" spans="1:3" ht="21.75" customHeight="1">
      <c r="A3" s="1218" t="s">
        <v>6</v>
      </c>
      <c r="B3" s="1218"/>
      <c r="C3" s="634">
        <v>1</v>
      </c>
    </row>
    <row r="4" spans="1:5" ht="17.25" customHeight="1">
      <c r="A4" s="657" t="s">
        <v>52</v>
      </c>
      <c r="B4" s="635" t="s">
        <v>556</v>
      </c>
      <c r="C4" s="872">
        <f>SUM(C5:C11)</f>
        <v>64</v>
      </c>
      <c r="D4" s="618"/>
      <c r="E4" s="618"/>
    </row>
    <row r="5" spans="1:5" s="6" customFormat="1" ht="17.25" customHeight="1">
      <c r="A5" s="634" t="s">
        <v>54</v>
      </c>
      <c r="B5" s="635" t="s">
        <v>152</v>
      </c>
      <c r="C5" s="629">
        <v>5</v>
      </c>
      <c r="D5" s="619"/>
      <c r="E5" s="619"/>
    </row>
    <row r="6" spans="1:5" s="6" customFormat="1" ht="17.25" customHeight="1">
      <c r="A6" s="634" t="s">
        <v>55</v>
      </c>
      <c r="B6" s="635" t="s">
        <v>153</v>
      </c>
      <c r="C6" s="629">
        <v>39</v>
      </c>
      <c r="D6" s="619"/>
      <c r="E6" s="619"/>
    </row>
    <row r="7" spans="1:5" s="6" customFormat="1" ht="17.25" customHeight="1">
      <c r="A7" s="634" t="s">
        <v>141</v>
      </c>
      <c r="B7" s="635" t="s">
        <v>154</v>
      </c>
      <c r="C7" s="629">
        <v>19</v>
      </c>
      <c r="D7" s="619"/>
      <c r="E7" s="619"/>
    </row>
    <row r="8" spans="1:5" s="6" customFormat="1" ht="17.25" customHeight="1">
      <c r="A8" s="634" t="s">
        <v>143</v>
      </c>
      <c r="B8" s="635" t="s">
        <v>155</v>
      </c>
      <c r="C8" s="629">
        <v>1</v>
      </c>
      <c r="D8" s="619"/>
      <c r="E8" s="619"/>
    </row>
    <row r="9" spans="1:5" s="6" customFormat="1" ht="17.25" customHeight="1">
      <c r="A9" s="634" t="s">
        <v>145</v>
      </c>
      <c r="B9" s="635" t="s">
        <v>156</v>
      </c>
      <c r="C9" s="629">
        <v>0</v>
      </c>
      <c r="D9" s="619"/>
      <c r="E9" s="619"/>
    </row>
    <row r="10" spans="1:5" s="6" customFormat="1" ht="17.25" customHeight="1">
      <c r="A10" s="634" t="s">
        <v>147</v>
      </c>
      <c r="B10" s="635" t="s">
        <v>157</v>
      </c>
      <c r="C10" s="629">
        <v>0</v>
      </c>
      <c r="D10" s="619"/>
      <c r="E10" s="619"/>
    </row>
    <row r="11" spans="1:5" s="6" customFormat="1" ht="17.25" customHeight="1">
      <c r="A11" s="634" t="s">
        <v>149</v>
      </c>
      <c r="B11" s="635" t="s">
        <v>159</v>
      </c>
      <c r="C11" s="629">
        <v>0</v>
      </c>
      <c r="D11" s="619"/>
      <c r="E11" s="619"/>
    </row>
    <row r="12" spans="1:5" s="32" customFormat="1" ht="17.25" customHeight="1">
      <c r="A12" s="657" t="s">
        <v>53</v>
      </c>
      <c r="B12" s="635" t="s">
        <v>555</v>
      </c>
      <c r="C12" s="872">
        <f>SUM(C13:C14)</f>
        <v>2</v>
      </c>
      <c r="D12" s="620"/>
      <c r="E12" s="620"/>
    </row>
    <row r="13" spans="1:5" s="6" customFormat="1" ht="17.25" customHeight="1">
      <c r="A13" s="634" t="s">
        <v>56</v>
      </c>
      <c r="B13" s="635" t="s">
        <v>158</v>
      </c>
      <c r="C13" s="629">
        <v>2</v>
      </c>
      <c r="D13" s="619"/>
      <c r="E13" s="619"/>
    </row>
    <row r="14" spans="1:5" ht="17.25" customHeight="1">
      <c r="A14" s="634" t="s">
        <v>57</v>
      </c>
      <c r="B14" s="635" t="s">
        <v>159</v>
      </c>
      <c r="C14" s="629">
        <v>0</v>
      </c>
      <c r="D14" s="618"/>
      <c r="E14" s="618"/>
    </row>
    <row r="15" spans="1:5" ht="17.25" customHeight="1">
      <c r="A15" s="657" t="s">
        <v>58</v>
      </c>
      <c r="B15" s="635" t="s">
        <v>150</v>
      </c>
      <c r="C15" s="872">
        <f>SUM(C16:C18)</f>
        <v>67</v>
      </c>
      <c r="D15" s="618"/>
      <c r="E15" s="618"/>
    </row>
    <row r="16" spans="1:5" ht="17.25" customHeight="1">
      <c r="A16" s="634" t="s">
        <v>160</v>
      </c>
      <c r="B16" s="636" t="s">
        <v>161</v>
      </c>
      <c r="C16" s="629">
        <v>24</v>
      </c>
      <c r="D16" s="618"/>
      <c r="E16" s="618"/>
    </row>
    <row r="17" spans="1:5" s="6" customFormat="1" ht="30">
      <c r="A17" s="634" t="s">
        <v>162</v>
      </c>
      <c r="B17" s="635" t="s">
        <v>163</v>
      </c>
      <c r="C17" s="629">
        <v>31</v>
      </c>
      <c r="D17" s="619"/>
      <c r="E17" s="619"/>
    </row>
    <row r="18" spans="1:5" s="6" customFormat="1" ht="17.25" customHeight="1">
      <c r="A18" s="634" t="s">
        <v>164</v>
      </c>
      <c r="B18" s="635" t="s">
        <v>165</v>
      </c>
      <c r="C18" s="629">
        <v>12</v>
      </c>
      <c r="D18" s="619"/>
      <c r="E18" s="619"/>
    </row>
    <row r="19" spans="1:5" s="6" customFormat="1" ht="17.25" customHeight="1">
      <c r="A19" s="657" t="s">
        <v>73</v>
      </c>
      <c r="B19" s="635" t="s">
        <v>554</v>
      </c>
      <c r="C19" s="872">
        <f>SUM(C20:C25)</f>
        <v>8</v>
      </c>
      <c r="D19" s="619"/>
      <c r="E19" s="619"/>
    </row>
    <row r="20" spans="1:5" s="6" customFormat="1" ht="17.25" customHeight="1">
      <c r="A20" s="634" t="s">
        <v>166</v>
      </c>
      <c r="B20" s="635" t="s">
        <v>167</v>
      </c>
      <c r="C20" s="629">
        <v>2</v>
      </c>
      <c r="D20" s="619"/>
      <c r="E20" s="619"/>
    </row>
    <row r="21" spans="1:5" s="6" customFormat="1" ht="17.25" customHeight="1">
      <c r="A21" s="634" t="s">
        <v>168</v>
      </c>
      <c r="B21" s="635" t="s">
        <v>169</v>
      </c>
      <c r="C21" s="629">
        <v>2</v>
      </c>
      <c r="D21" s="619"/>
      <c r="E21" s="619"/>
    </row>
    <row r="22" spans="1:5" s="6" customFormat="1" ht="17.25" customHeight="1">
      <c r="A22" s="634" t="s">
        <v>170</v>
      </c>
      <c r="B22" s="635" t="s">
        <v>171</v>
      </c>
      <c r="C22" s="629">
        <v>2</v>
      </c>
      <c r="D22" s="619"/>
      <c r="E22" s="619"/>
    </row>
    <row r="23" spans="1:5" s="6" customFormat="1" ht="17.25" customHeight="1">
      <c r="A23" s="634" t="s">
        <v>172</v>
      </c>
      <c r="B23" s="635" t="s">
        <v>155</v>
      </c>
      <c r="C23" s="629">
        <v>0</v>
      </c>
      <c r="D23" s="619"/>
      <c r="E23" s="619"/>
    </row>
    <row r="24" spans="1:5" s="6" customFormat="1" ht="17.25" customHeight="1">
      <c r="A24" s="634" t="s">
        <v>173</v>
      </c>
      <c r="B24" s="635" t="s">
        <v>156</v>
      </c>
      <c r="C24" s="629">
        <v>2</v>
      </c>
      <c r="D24" s="619"/>
      <c r="E24" s="619"/>
    </row>
    <row r="25" spans="1:5" s="6" customFormat="1" ht="17.25" customHeight="1">
      <c r="A25" s="634" t="s">
        <v>174</v>
      </c>
      <c r="B25" s="635" t="s">
        <v>175</v>
      </c>
      <c r="C25" s="629">
        <v>0</v>
      </c>
      <c r="D25" s="619"/>
      <c r="E25" s="619"/>
    </row>
    <row r="26" spans="1:5" s="6" customFormat="1" ht="17.25" customHeight="1">
      <c r="A26" s="657" t="s">
        <v>74</v>
      </c>
      <c r="B26" s="635" t="s">
        <v>553</v>
      </c>
      <c r="C26" s="629">
        <f>SUM(C27:C29)</f>
        <v>679</v>
      </c>
      <c r="D26" s="619"/>
      <c r="E26" s="619"/>
    </row>
    <row r="27" spans="1:5" s="6" customFormat="1" ht="17.25" customHeight="1">
      <c r="A27" s="634" t="s">
        <v>176</v>
      </c>
      <c r="B27" s="635" t="s">
        <v>167</v>
      </c>
      <c r="C27" s="629">
        <v>637</v>
      </c>
      <c r="D27" s="619"/>
      <c r="E27" s="619"/>
    </row>
    <row r="28" spans="1:5" ht="17.25" customHeight="1">
      <c r="A28" s="634" t="s">
        <v>177</v>
      </c>
      <c r="B28" s="635" t="s">
        <v>169</v>
      </c>
      <c r="C28" s="629">
        <v>0</v>
      </c>
      <c r="D28" s="618"/>
      <c r="E28" s="618"/>
    </row>
    <row r="29" spans="1:5" s="6" customFormat="1" ht="17.25" customHeight="1">
      <c r="A29" s="634" t="s">
        <v>178</v>
      </c>
      <c r="B29" s="635" t="s">
        <v>179</v>
      </c>
      <c r="C29" s="629">
        <v>42</v>
      </c>
      <c r="D29" s="619"/>
      <c r="E29" s="619"/>
    </row>
    <row r="30" spans="1:3" ht="33.75" customHeight="1">
      <c r="A30" s="611"/>
      <c r="B30" s="637"/>
      <c r="C30" s="638" t="str">
        <f>'Thong tin'!B8</f>
        <v>Trà Vinh, ngày 1 tháng 7 năm 2016</v>
      </c>
    </row>
    <row r="31" spans="1:3" ht="22.5" customHeight="1">
      <c r="A31" s="611"/>
      <c r="B31" s="658" t="s">
        <v>4</v>
      </c>
      <c r="C31" s="659" t="str">
        <f>'Thong tin'!B7</f>
        <v>PHÓ CỤC TRƯỞNG</v>
      </c>
    </row>
    <row r="32" spans="2:3" s="35" customFormat="1" ht="18.75">
      <c r="B32" s="464"/>
      <c r="C32" s="403"/>
    </row>
    <row r="33" spans="2:3" ht="15.75" customHeight="1">
      <c r="B33" s="422"/>
      <c r="C33" s="404"/>
    </row>
    <row r="34" spans="2:3" ht="15.75" customHeight="1">
      <c r="B34" s="422"/>
      <c r="C34" s="403"/>
    </row>
    <row r="35" spans="2:3" ht="15.75" customHeight="1">
      <c r="B35" s="422"/>
      <c r="C35" s="404"/>
    </row>
    <row r="36" spans="2:3" ht="15.75" customHeight="1">
      <c r="B36" s="422"/>
      <c r="C36" s="404"/>
    </row>
    <row r="37" spans="2:3" ht="18.75">
      <c r="B37" s="465" t="str">
        <f>'Thong tin'!B5</f>
        <v>Nhan Quốc Hải</v>
      </c>
      <c r="C37" s="465" t="str">
        <f>'Thong tin'!B6</f>
        <v>Trần Việt Hồng</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212" t="s">
        <v>181</v>
      </c>
      <c r="B44" s="1213"/>
      <c r="C44" s="1213"/>
    </row>
    <row r="45" spans="1:3" ht="18.75" hidden="1">
      <c r="A45" s="1216" t="s">
        <v>70</v>
      </c>
      <c r="B45" s="1217"/>
      <c r="C45" s="386" t="s">
        <v>338</v>
      </c>
    </row>
    <row r="46" spans="1:3" ht="15.75" hidden="1">
      <c r="A46" s="1214" t="s">
        <v>6</v>
      </c>
      <c r="B46" s="1215"/>
      <c r="C46" s="398">
        <v>1</v>
      </c>
    </row>
    <row r="47" spans="1:3" ht="19.5" customHeight="1" hidden="1">
      <c r="A47" s="396" t="s">
        <v>52</v>
      </c>
      <c r="B47" s="397" t="s">
        <v>344</v>
      </c>
      <c r="C47" s="399">
        <f>SUM(C48:C53)</f>
        <v>0</v>
      </c>
    </row>
    <row r="48" spans="1:3" ht="19.5" customHeight="1" hidden="1">
      <c r="A48" s="5" t="s">
        <v>54</v>
      </c>
      <c r="B48" s="34" t="s">
        <v>152</v>
      </c>
      <c r="C48" s="400"/>
    </row>
    <row r="49" spans="1:3" ht="19.5" customHeight="1" hidden="1">
      <c r="A49" s="5" t="s">
        <v>55</v>
      </c>
      <c r="B49" s="34" t="s">
        <v>153</v>
      </c>
      <c r="C49" s="400"/>
    </row>
    <row r="50" spans="1:3" ht="19.5" customHeight="1" hidden="1">
      <c r="A50" s="5" t="s">
        <v>141</v>
      </c>
      <c r="B50" s="34" t="s">
        <v>154</v>
      </c>
      <c r="C50" s="400"/>
    </row>
    <row r="51" spans="1:3" ht="19.5" customHeight="1" hidden="1">
      <c r="A51" s="5" t="s">
        <v>143</v>
      </c>
      <c r="B51" s="34" t="s">
        <v>155</v>
      </c>
      <c r="C51" s="400"/>
    </row>
    <row r="52" spans="1:3" ht="19.5" customHeight="1" hidden="1">
      <c r="A52" s="5" t="s">
        <v>145</v>
      </c>
      <c r="B52" s="34" t="s">
        <v>156</v>
      </c>
      <c r="C52" s="400"/>
    </row>
    <row r="53" spans="1:3" ht="19.5" customHeight="1" hidden="1">
      <c r="A53" s="5" t="s">
        <v>147</v>
      </c>
      <c r="B53" s="34" t="s">
        <v>157</v>
      </c>
      <c r="C53" s="400"/>
    </row>
    <row r="54" spans="1:3" ht="19.5" customHeight="1" hidden="1">
      <c r="A54" s="396" t="s">
        <v>53</v>
      </c>
      <c r="B54" s="397" t="s">
        <v>342</v>
      </c>
      <c r="C54" s="399">
        <f>SUM(C55:C56)</f>
        <v>0</v>
      </c>
    </row>
    <row r="55" spans="1:3" ht="19.5" customHeight="1" hidden="1">
      <c r="A55" s="5" t="s">
        <v>56</v>
      </c>
      <c r="B55" s="34" t="s">
        <v>158</v>
      </c>
      <c r="C55" s="400"/>
    </row>
    <row r="56" spans="1:3" ht="19.5" customHeight="1" hidden="1">
      <c r="A56" s="5" t="s">
        <v>57</v>
      </c>
      <c r="B56" s="34" t="s">
        <v>159</v>
      </c>
      <c r="C56" s="400"/>
    </row>
    <row r="57" spans="1:3" ht="19.5" customHeight="1" hidden="1">
      <c r="A57" s="396" t="s">
        <v>58</v>
      </c>
      <c r="B57" s="397" t="s">
        <v>150</v>
      </c>
      <c r="C57" s="399">
        <f>SUM(C58:C60)</f>
        <v>0</v>
      </c>
    </row>
    <row r="58" spans="1:3" ht="19.5" customHeight="1" hidden="1">
      <c r="A58" s="5" t="s">
        <v>160</v>
      </c>
      <c r="B58" s="36" t="s">
        <v>161</v>
      </c>
      <c r="C58" s="400"/>
    </row>
    <row r="59" spans="1:3" ht="19.5" customHeight="1" hidden="1">
      <c r="A59" s="5" t="s">
        <v>162</v>
      </c>
      <c r="B59" s="34" t="s">
        <v>163</v>
      </c>
      <c r="C59" s="400"/>
    </row>
    <row r="60" spans="1:3" ht="19.5" customHeight="1" hidden="1">
      <c r="A60" s="5" t="s">
        <v>164</v>
      </c>
      <c r="B60" s="34" t="s">
        <v>165</v>
      </c>
      <c r="C60" s="400"/>
    </row>
    <row r="61" spans="1:3" ht="19.5" customHeight="1" hidden="1">
      <c r="A61" s="396" t="s">
        <v>73</v>
      </c>
      <c r="B61" s="397" t="s">
        <v>343</v>
      </c>
      <c r="C61" s="399">
        <f>SUM(C62:C67)</f>
        <v>0</v>
      </c>
    </row>
    <row r="62" spans="1:3" ht="19.5" customHeight="1" hidden="1">
      <c r="A62" s="5" t="s">
        <v>166</v>
      </c>
      <c r="B62" s="34" t="s">
        <v>167</v>
      </c>
      <c r="C62" s="400"/>
    </row>
    <row r="63" spans="1:3" ht="19.5" customHeight="1" hidden="1">
      <c r="A63" s="5" t="s">
        <v>168</v>
      </c>
      <c r="B63" s="34" t="s">
        <v>169</v>
      </c>
      <c r="C63" s="400"/>
    </row>
    <row r="64" spans="1:3" ht="19.5" customHeight="1" hidden="1">
      <c r="A64" s="5" t="s">
        <v>170</v>
      </c>
      <c r="B64" s="34" t="s">
        <v>171</v>
      </c>
      <c r="C64" s="400"/>
    </row>
    <row r="65" spans="1:3" ht="19.5" customHeight="1" hidden="1">
      <c r="A65" s="5" t="s">
        <v>172</v>
      </c>
      <c r="B65" s="34" t="s">
        <v>155</v>
      </c>
      <c r="C65" s="400"/>
    </row>
    <row r="66" spans="1:3" ht="19.5" customHeight="1" hidden="1">
      <c r="A66" s="5" t="s">
        <v>173</v>
      </c>
      <c r="B66" s="34" t="s">
        <v>156</v>
      </c>
      <c r="C66" s="400"/>
    </row>
    <row r="67" spans="1:3" ht="19.5" customHeight="1" hidden="1">
      <c r="A67" s="5" t="s">
        <v>174</v>
      </c>
      <c r="B67" s="34" t="s">
        <v>175</v>
      </c>
      <c r="C67" s="400"/>
    </row>
    <row r="68" spans="1:3" ht="19.5" customHeight="1" hidden="1">
      <c r="A68" s="396" t="s">
        <v>74</v>
      </c>
      <c r="B68" s="397" t="s">
        <v>345</v>
      </c>
      <c r="C68" s="399">
        <f>SUM(C69:C71)</f>
        <v>25</v>
      </c>
    </row>
    <row r="69" spans="1:3" ht="19.5" customHeight="1" hidden="1">
      <c r="A69" s="5" t="s">
        <v>176</v>
      </c>
      <c r="B69" s="34" t="s">
        <v>167</v>
      </c>
      <c r="C69" s="400">
        <v>25</v>
      </c>
    </row>
    <row r="70" spans="1:3" ht="19.5" customHeight="1" hidden="1">
      <c r="A70" s="5" t="s">
        <v>177</v>
      </c>
      <c r="B70" s="34" t="s">
        <v>169</v>
      </c>
      <c r="C70" s="400">
        <v>0</v>
      </c>
    </row>
    <row r="71" spans="1:3" ht="19.5" customHeight="1" hidden="1">
      <c r="A71" s="5" t="s">
        <v>178</v>
      </c>
      <c r="B71" s="34" t="s">
        <v>179</v>
      </c>
      <c r="C71" s="400">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12" t="s">
        <v>181</v>
      </c>
      <c r="B82" s="1213"/>
      <c r="C82" s="1213"/>
    </row>
    <row r="83" spans="1:3" ht="18.75" hidden="1">
      <c r="A83" s="1216" t="s">
        <v>70</v>
      </c>
      <c r="B83" s="1217"/>
      <c r="C83" s="386" t="s">
        <v>338</v>
      </c>
    </row>
    <row r="84" spans="1:3" ht="24.75" customHeight="1" hidden="1">
      <c r="A84" s="1214" t="s">
        <v>6</v>
      </c>
      <c r="B84" s="1215"/>
      <c r="C84" s="398">
        <v>1</v>
      </c>
    </row>
    <row r="85" spans="1:3" ht="24.75" customHeight="1" hidden="1">
      <c r="A85" s="396" t="s">
        <v>52</v>
      </c>
      <c r="B85" s="397" t="s">
        <v>344</v>
      </c>
      <c r="C85" s="399">
        <f>SUM(C86:C91)</f>
        <v>2</v>
      </c>
    </row>
    <row r="86" spans="1:3" ht="24.75" customHeight="1" hidden="1">
      <c r="A86" s="5" t="s">
        <v>54</v>
      </c>
      <c r="B86" s="34" t="s">
        <v>152</v>
      </c>
      <c r="C86" s="400"/>
    </row>
    <row r="87" spans="1:3" ht="24.75" customHeight="1" hidden="1">
      <c r="A87" s="5" t="s">
        <v>55</v>
      </c>
      <c r="B87" s="34" t="s">
        <v>153</v>
      </c>
      <c r="C87" s="400"/>
    </row>
    <row r="88" spans="1:3" ht="24.75" customHeight="1" hidden="1">
      <c r="A88" s="5" t="s">
        <v>141</v>
      </c>
      <c r="B88" s="34" t="s">
        <v>154</v>
      </c>
      <c r="C88" s="400">
        <v>2</v>
      </c>
    </row>
    <row r="89" spans="1:3" ht="24.75" customHeight="1" hidden="1">
      <c r="A89" s="5" t="s">
        <v>143</v>
      </c>
      <c r="B89" s="34" t="s">
        <v>155</v>
      </c>
      <c r="C89" s="400"/>
    </row>
    <row r="90" spans="1:3" ht="24.75" customHeight="1" hidden="1">
      <c r="A90" s="5" t="s">
        <v>145</v>
      </c>
      <c r="B90" s="34" t="s">
        <v>156</v>
      </c>
      <c r="C90" s="400"/>
    </row>
    <row r="91" spans="1:3" ht="24.75" customHeight="1" hidden="1">
      <c r="A91" s="5" t="s">
        <v>147</v>
      </c>
      <c r="B91" s="34" t="s">
        <v>157</v>
      </c>
      <c r="C91" s="400"/>
    </row>
    <row r="92" spans="1:3" ht="24.75" customHeight="1" hidden="1">
      <c r="A92" s="396" t="s">
        <v>53</v>
      </c>
      <c r="B92" s="397" t="s">
        <v>342</v>
      </c>
      <c r="C92" s="399">
        <f>SUM(C93:C94)</f>
        <v>0</v>
      </c>
    </row>
    <row r="93" spans="1:3" ht="24.75" customHeight="1" hidden="1">
      <c r="A93" s="5" t="s">
        <v>56</v>
      </c>
      <c r="B93" s="34" t="s">
        <v>158</v>
      </c>
      <c r="C93" s="400"/>
    </row>
    <row r="94" spans="1:3" ht="24.75" customHeight="1" hidden="1">
      <c r="A94" s="5" t="s">
        <v>57</v>
      </c>
      <c r="B94" s="34" t="s">
        <v>159</v>
      </c>
      <c r="C94" s="400"/>
    </row>
    <row r="95" spans="1:3" ht="24.75" customHeight="1" hidden="1">
      <c r="A95" s="396" t="s">
        <v>58</v>
      </c>
      <c r="B95" s="397" t="s">
        <v>150</v>
      </c>
      <c r="C95" s="399">
        <f>SUM(C96:C98)</f>
        <v>0</v>
      </c>
    </row>
    <row r="96" spans="1:3" ht="24.75" customHeight="1" hidden="1">
      <c r="A96" s="5" t="s">
        <v>160</v>
      </c>
      <c r="B96" s="36" t="s">
        <v>161</v>
      </c>
      <c r="C96" s="400"/>
    </row>
    <row r="97" spans="1:3" ht="24.75" customHeight="1" hidden="1">
      <c r="A97" s="5" t="s">
        <v>162</v>
      </c>
      <c r="B97" s="34" t="s">
        <v>163</v>
      </c>
      <c r="C97" s="400"/>
    </row>
    <row r="98" spans="1:3" ht="24.75" customHeight="1" hidden="1">
      <c r="A98" s="5" t="s">
        <v>164</v>
      </c>
      <c r="B98" s="34" t="s">
        <v>165</v>
      </c>
      <c r="C98" s="400"/>
    </row>
    <row r="99" spans="1:3" ht="24.75" customHeight="1" hidden="1">
      <c r="A99" s="396" t="s">
        <v>73</v>
      </c>
      <c r="B99" s="397" t="s">
        <v>343</v>
      </c>
      <c r="C99" s="399">
        <f>SUM(C100:C105)</f>
        <v>0</v>
      </c>
    </row>
    <row r="100" spans="1:3" ht="24.75" customHeight="1" hidden="1">
      <c r="A100" s="5" t="s">
        <v>166</v>
      </c>
      <c r="B100" s="34" t="s">
        <v>167</v>
      </c>
      <c r="C100" s="400"/>
    </row>
    <row r="101" spans="1:3" ht="24.75" customHeight="1" hidden="1">
      <c r="A101" s="5" t="s">
        <v>168</v>
      </c>
      <c r="B101" s="34" t="s">
        <v>169</v>
      </c>
      <c r="C101" s="400"/>
    </row>
    <row r="102" spans="1:3" ht="24.75" customHeight="1" hidden="1">
      <c r="A102" s="5" t="s">
        <v>170</v>
      </c>
      <c r="B102" s="34" t="s">
        <v>171</v>
      </c>
      <c r="C102" s="400"/>
    </row>
    <row r="103" spans="1:3" ht="24.75" customHeight="1" hidden="1">
      <c r="A103" s="5" t="s">
        <v>172</v>
      </c>
      <c r="B103" s="34" t="s">
        <v>155</v>
      </c>
      <c r="C103" s="400"/>
    </row>
    <row r="104" spans="1:3" ht="24.75" customHeight="1" hidden="1">
      <c r="A104" s="5" t="s">
        <v>173</v>
      </c>
      <c r="B104" s="34" t="s">
        <v>156</v>
      </c>
      <c r="C104" s="400"/>
    </row>
    <row r="105" spans="1:3" ht="24.75" customHeight="1" hidden="1">
      <c r="A105" s="5" t="s">
        <v>174</v>
      </c>
      <c r="B105" s="34" t="s">
        <v>175</v>
      </c>
      <c r="C105" s="400"/>
    </row>
    <row r="106" spans="1:3" ht="24.75" customHeight="1" hidden="1">
      <c r="A106" s="396" t="s">
        <v>74</v>
      </c>
      <c r="B106" s="397" t="s">
        <v>345</v>
      </c>
      <c r="C106" s="399">
        <f>SUM(C107:C109)</f>
        <v>46</v>
      </c>
    </row>
    <row r="107" spans="1:3" ht="24.75" customHeight="1" hidden="1">
      <c r="A107" s="5" t="s">
        <v>176</v>
      </c>
      <c r="B107" s="34" t="s">
        <v>167</v>
      </c>
      <c r="C107" s="400">
        <v>43</v>
      </c>
    </row>
    <row r="108" spans="1:3" ht="24.75" customHeight="1" hidden="1">
      <c r="A108" s="5" t="s">
        <v>177</v>
      </c>
      <c r="B108" s="34" t="s">
        <v>169</v>
      </c>
      <c r="C108" s="400"/>
    </row>
    <row r="109" spans="1:3" ht="24.75" customHeight="1" hidden="1">
      <c r="A109" s="5" t="s">
        <v>178</v>
      </c>
      <c r="B109" s="34" t="s">
        <v>179</v>
      </c>
      <c r="C109" s="400">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12" t="s">
        <v>181</v>
      </c>
      <c r="B120" s="1213"/>
      <c r="C120" s="1213"/>
    </row>
    <row r="121" spans="1:3" ht="18.75" hidden="1">
      <c r="A121" s="1216" t="s">
        <v>70</v>
      </c>
      <c r="B121" s="1217"/>
      <c r="C121" s="386" t="s">
        <v>338</v>
      </c>
    </row>
    <row r="122" spans="1:3" ht="15.75" hidden="1">
      <c r="A122" s="1214" t="s">
        <v>6</v>
      </c>
      <c r="B122" s="1215"/>
      <c r="C122" s="398">
        <v>1</v>
      </c>
    </row>
    <row r="123" spans="1:3" ht="24.75" customHeight="1" hidden="1">
      <c r="A123" s="396" t="s">
        <v>52</v>
      </c>
      <c r="B123" s="397" t="s">
        <v>344</v>
      </c>
      <c r="C123" s="399">
        <f>SUM(C124:C129)</f>
        <v>0</v>
      </c>
    </row>
    <row r="124" spans="1:3" ht="24.75" customHeight="1" hidden="1">
      <c r="A124" s="5" t="s">
        <v>54</v>
      </c>
      <c r="B124" s="34" t="s">
        <v>152</v>
      </c>
      <c r="C124" s="400"/>
    </row>
    <row r="125" spans="1:3" ht="24.75" customHeight="1" hidden="1">
      <c r="A125" s="5" t="s">
        <v>55</v>
      </c>
      <c r="B125" s="34" t="s">
        <v>153</v>
      </c>
      <c r="C125" s="400"/>
    </row>
    <row r="126" spans="1:3" ht="24.75" customHeight="1" hidden="1">
      <c r="A126" s="5" t="s">
        <v>141</v>
      </c>
      <c r="B126" s="34" t="s">
        <v>154</v>
      </c>
      <c r="C126" s="400"/>
    </row>
    <row r="127" spans="1:3" ht="24.75" customHeight="1" hidden="1">
      <c r="A127" s="5" t="s">
        <v>143</v>
      </c>
      <c r="B127" s="34" t="s">
        <v>155</v>
      </c>
      <c r="C127" s="400"/>
    </row>
    <row r="128" spans="1:3" ht="24.75" customHeight="1" hidden="1">
      <c r="A128" s="5" t="s">
        <v>145</v>
      </c>
      <c r="B128" s="34" t="s">
        <v>156</v>
      </c>
      <c r="C128" s="400"/>
    </row>
    <row r="129" spans="1:3" ht="24.75" customHeight="1" hidden="1">
      <c r="A129" s="5" t="s">
        <v>147</v>
      </c>
      <c r="B129" s="34" t="s">
        <v>157</v>
      </c>
      <c r="C129" s="400"/>
    </row>
    <row r="130" spans="1:3" ht="24.75" customHeight="1" hidden="1">
      <c r="A130" s="396" t="s">
        <v>53</v>
      </c>
      <c r="B130" s="397" t="s">
        <v>342</v>
      </c>
      <c r="C130" s="399">
        <f>SUM(C131:C132)</f>
        <v>0</v>
      </c>
    </row>
    <row r="131" spans="1:3" ht="24.75" customHeight="1" hidden="1">
      <c r="A131" s="5" t="s">
        <v>56</v>
      </c>
      <c r="B131" s="34" t="s">
        <v>158</v>
      </c>
      <c r="C131" s="400"/>
    </row>
    <row r="132" spans="1:3" ht="24.75" customHeight="1" hidden="1">
      <c r="A132" s="5" t="s">
        <v>57</v>
      </c>
      <c r="B132" s="34" t="s">
        <v>159</v>
      </c>
      <c r="C132" s="400"/>
    </row>
    <row r="133" spans="1:3" ht="24.75" customHeight="1" hidden="1">
      <c r="A133" s="396" t="s">
        <v>58</v>
      </c>
      <c r="B133" s="397" t="s">
        <v>150</v>
      </c>
      <c r="C133" s="399">
        <f>SUM(C134:C136)</f>
        <v>12</v>
      </c>
    </row>
    <row r="134" spans="1:3" ht="24.75" customHeight="1" hidden="1">
      <c r="A134" s="5" t="s">
        <v>160</v>
      </c>
      <c r="B134" s="36" t="s">
        <v>161</v>
      </c>
      <c r="C134" s="400">
        <v>12</v>
      </c>
    </row>
    <row r="135" spans="1:3" ht="24.75" customHeight="1" hidden="1">
      <c r="A135" s="5" t="s">
        <v>162</v>
      </c>
      <c r="B135" s="34" t="s">
        <v>163</v>
      </c>
      <c r="C135" s="400"/>
    </row>
    <row r="136" spans="1:3" ht="24.75" customHeight="1" hidden="1">
      <c r="A136" s="5" t="s">
        <v>164</v>
      </c>
      <c r="B136" s="34" t="s">
        <v>165</v>
      </c>
      <c r="C136" s="400"/>
    </row>
    <row r="137" spans="1:3" ht="24.75" customHeight="1" hidden="1">
      <c r="A137" s="396" t="s">
        <v>73</v>
      </c>
      <c r="B137" s="397" t="s">
        <v>343</v>
      </c>
      <c r="C137" s="399">
        <f>SUM(C138:C143)</f>
        <v>0</v>
      </c>
    </row>
    <row r="138" spans="1:3" ht="24.75" customHeight="1" hidden="1">
      <c r="A138" s="5" t="s">
        <v>166</v>
      </c>
      <c r="B138" s="34" t="s">
        <v>167</v>
      </c>
      <c r="C138" s="400"/>
    </row>
    <row r="139" spans="1:3" ht="24.75" customHeight="1" hidden="1">
      <c r="A139" s="5" t="s">
        <v>168</v>
      </c>
      <c r="B139" s="34" t="s">
        <v>169</v>
      </c>
      <c r="C139" s="400"/>
    </row>
    <row r="140" spans="1:3" ht="24.75" customHeight="1" hidden="1">
      <c r="A140" s="5" t="s">
        <v>170</v>
      </c>
      <c r="B140" s="34" t="s">
        <v>171</v>
      </c>
      <c r="C140" s="400"/>
    </row>
    <row r="141" spans="1:3" ht="24.75" customHeight="1" hidden="1">
      <c r="A141" s="5" t="s">
        <v>172</v>
      </c>
      <c r="B141" s="34" t="s">
        <v>155</v>
      </c>
      <c r="C141" s="400"/>
    </row>
    <row r="142" spans="1:3" ht="24.75" customHeight="1" hidden="1">
      <c r="A142" s="5" t="s">
        <v>173</v>
      </c>
      <c r="B142" s="34" t="s">
        <v>156</v>
      </c>
      <c r="C142" s="400"/>
    </row>
    <row r="143" spans="1:3" ht="24.75" customHeight="1" hidden="1">
      <c r="A143" s="5" t="s">
        <v>174</v>
      </c>
      <c r="B143" s="34" t="s">
        <v>175</v>
      </c>
      <c r="C143" s="400"/>
    </row>
    <row r="144" spans="1:3" ht="24.75" customHeight="1" hidden="1">
      <c r="A144" s="396" t="s">
        <v>74</v>
      </c>
      <c r="B144" s="397" t="s">
        <v>345</v>
      </c>
      <c r="C144" s="399">
        <f>SUM(C145:C147)</f>
        <v>19</v>
      </c>
    </row>
    <row r="145" spans="1:3" ht="24.75" customHeight="1" hidden="1">
      <c r="A145" s="5" t="s">
        <v>176</v>
      </c>
      <c r="B145" s="34" t="s">
        <v>167</v>
      </c>
      <c r="C145" s="400"/>
    </row>
    <row r="146" spans="1:3" ht="24.75" customHeight="1" hidden="1">
      <c r="A146" s="5" t="s">
        <v>177</v>
      </c>
      <c r="B146" s="34" t="s">
        <v>169</v>
      </c>
      <c r="C146" s="400"/>
    </row>
    <row r="147" spans="1:3" ht="24.75" customHeight="1" hidden="1">
      <c r="A147" s="5" t="s">
        <v>178</v>
      </c>
      <c r="B147" s="34" t="s">
        <v>179</v>
      </c>
      <c r="C147" s="400">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12" t="s">
        <v>181</v>
      </c>
      <c r="B160" s="1213"/>
      <c r="C160" s="1213"/>
    </row>
    <row r="161" spans="1:3" ht="18.75" hidden="1">
      <c r="A161" s="1216" t="s">
        <v>70</v>
      </c>
      <c r="B161" s="1217"/>
      <c r="C161" s="386" t="s">
        <v>338</v>
      </c>
    </row>
    <row r="162" spans="1:3" ht="15.75" hidden="1">
      <c r="A162" s="1214" t="s">
        <v>6</v>
      </c>
      <c r="B162" s="1215"/>
      <c r="C162" s="398">
        <v>1</v>
      </c>
    </row>
    <row r="163" spans="1:3" ht="24.75" customHeight="1" hidden="1">
      <c r="A163" s="396" t="s">
        <v>52</v>
      </c>
      <c r="B163" s="397" t="s">
        <v>344</v>
      </c>
      <c r="C163" s="399">
        <f>SUM(C164:C169)</f>
        <v>0</v>
      </c>
    </row>
    <row r="164" spans="1:3" ht="24.75" customHeight="1" hidden="1">
      <c r="A164" s="5" t="s">
        <v>54</v>
      </c>
      <c r="B164" s="34" t="s">
        <v>152</v>
      </c>
      <c r="C164" s="400"/>
    </row>
    <row r="165" spans="1:3" ht="24.75" customHeight="1" hidden="1">
      <c r="A165" s="5" t="s">
        <v>55</v>
      </c>
      <c r="B165" s="34" t="s">
        <v>153</v>
      </c>
      <c r="C165" s="400"/>
    </row>
    <row r="166" spans="1:3" ht="24.75" customHeight="1" hidden="1">
      <c r="A166" s="5" t="s">
        <v>141</v>
      </c>
      <c r="B166" s="34" t="s">
        <v>154</v>
      </c>
      <c r="C166" s="400"/>
    </row>
    <row r="167" spans="1:3" ht="24.75" customHeight="1" hidden="1">
      <c r="A167" s="5" t="s">
        <v>143</v>
      </c>
      <c r="B167" s="34" t="s">
        <v>155</v>
      </c>
      <c r="C167" s="400"/>
    </row>
    <row r="168" spans="1:3" ht="24.75" customHeight="1" hidden="1">
      <c r="A168" s="5" t="s">
        <v>145</v>
      </c>
      <c r="B168" s="34" t="s">
        <v>156</v>
      </c>
      <c r="C168" s="400"/>
    </row>
    <row r="169" spans="1:3" ht="24.75" customHeight="1" hidden="1">
      <c r="A169" s="5" t="s">
        <v>147</v>
      </c>
      <c r="B169" s="34" t="s">
        <v>157</v>
      </c>
      <c r="C169" s="400"/>
    </row>
    <row r="170" spans="1:3" ht="24.75" customHeight="1" hidden="1">
      <c r="A170" s="396" t="s">
        <v>53</v>
      </c>
      <c r="B170" s="397" t="s">
        <v>342</v>
      </c>
      <c r="C170" s="399">
        <f>SUM(C171:C172)</f>
        <v>0</v>
      </c>
    </row>
    <row r="171" spans="1:3" ht="24.75" customHeight="1" hidden="1">
      <c r="A171" s="5" t="s">
        <v>56</v>
      </c>
      <c r="B171" s="34" t="s">
        <v>158</v>
      </c>
      <c r="C171" s="400"/>
    </row>
    <row r="172" spans="1:3" ht="24.75" customHeight="1" hidden="1">
      <c r="A172" s="5" t="s">
        <v>57</v>
      </c>
      <c r="B172" s="34" t="s">
        <v>159</v>
      </c>
      <c r="C172" s="400"/>
    </row>
    <row r="173" spans="1:3" ht="24.75" customHeight="1" hidden="1">
      <c r="A173" s="396" t="s">
        <v>58</v>
      </c>
      <c r="B173" s="397" t="s">
        <v>150</v>
      </c>
      <c r="C173" s="399">
        <f>SUM(C174:C176)</f>
        <v>0</v>
      </c>
    </row>
    <row r="174" spans="1:3" ht="24.75" customHeight="1" hidden="1">
      <c r="A174" s="5" t="s">
        <v>160</v>
      </c>
      <c r="B174" s="36" t="s">
        <v>161</v>
      </c>
      <c r="C174" s="400"/>
    </row>
    <row r="175" spans="1:3" ht="24.75" customHeight="1" hidden="1">
      <c r="A175" s="5" t="s">
        <v>162</v>
      </c>
      <c r="B175" s="34" t="s">
        <v>163</v>
      </c>
      <c r="C175" s="400"/>
    </row>
    <row r="176" spans="1:3" ht="24.75" customHeight="1" hidden="1">
      <c r="A176" s="5" t="s">
        <v>164</v>
      </c>
      <c r="B176" s="34" t="s">
        <v>165</v>
      </c>
      <c r="C176" s="400"/>
    </row>
    <row r="177" spans="1:3" ht="24.75" customHeight="1" hidden="1">
      <c r="A177" s="396" t="s">
        <v>73</v>
      </c>
      <c r="B177" s="397" t="s">
        <v>343</v>
      </c>
      <c r="C177" s="399">
        <f>SUM(C178:C183)</f>
        <v>1</v>
      </c>
    </row>
    <row r="178" spans="1:3" ht="24.75" customHeight="1" hidden="1">
      <c r="A178" s="5" t="s">
        <v>166</v>
      </c>
      <c r="B178" s="34" t="s">
        <v>167</v>
      </c>
      <c r="C178" s="400">
        <v>1</v>
      </c>
    </row>
    <row r="179" spans="1:3" ht="24.75" customHeight="1" hidden="1">
      <c r="A179" s="5" t="s">
        <v>168</v>
      </c>
      <c r="B179" s="34" t="s">
        <v>169</v>
      </c>
      <c r="C179" s="400">
        <v>0</v>
      </c>
    </row>
    <row r="180" spans="1:3" ht="24.75" customHeight="1" hidden="1">
      <c r="A180" s="5" t="s">
        <v>170</v>
      </c>
      <c r="B180" s="34" t="s">
        <v>171</v>
      </c>
      <c r="C180" s="400">
        <v>0</v>
      </c>
    </row>
    <row r="181" spans="1:3" ht="24.75" customHeight="1" hidden="1">
      <c r="A181" s="5" t="s">
        <v>172</v>
      </c>
      <c r="B181" s="34" t="s">
        <v>155</v>
      </c>
      <c r="C181" s="400">
        <v>0</v>
      </c>
    </row>
    <row r="182" spans="1:3" ht="24.75" customHeight="1" hidden="1">
      <c r="A182" s="5" t="s">
        <v>173</v>
      </c>
      <c r="B182" s="34" t="s">
        <v>156</v>
      </c>
      <c r="C182" s="400">
        <v>0</v>
      </c>
    </row>
    <row r="183" spans="1:3" ht="24.75" customHeight="1" hidden="1">
      <c r="A183" s="5" t="s">
        <v>174</v>
      </c>
      <c r="B183" s="34" t="s">
        <v>175</v>
      </c>
      <c r="C183" s="400">
        <v>0</v>
      </c>
    </row>
    <row r="184" spans="1:3" ht="24.75" customHeight="1" hidden="1">
      <c r="A184" s="396" t="s">
        <v>74</v>
      </c>
      <c r="B184" s="397" t="s">
        <v>345</v>
      </c>
      <c r="C184" s="399">
        <f>SUM(C185:C187)</f>
        <v>74</v>
      </c>
    </row>
    <row r="185" spans="1:3" ht="24.75" customHeight="1" hidden="1">
      <c r="A185" s="5" t="s">
        <v>176</v>
      </c>
      <c r="B185" s="34" t="s">
        <v>167</v>
      </c>
      <c r="C185" s="400">
        <v>66</v>
      </c>
    </row>
    <row r="186" spans="1:3" ht="24.75" customHeight="1" hidden="1">
      <c r="A186" s="5" t="s">
        <v>177</v>
      </c>
      <c r="B186" s="34" t="s">
        <v>169</v>
      </c>
      <c r="C186" s="400">
        <v>0</v>
      </c>
    </row>
    <row r="187" spans="1:3" ht="24.75" customHeight="1" hidden="1">
      <c r="A187" s="5" t="s">
        <v>178</v>
      </c>
      <c r="B187" s="34" t="s">
        <v>179</v>
      </c>
      <c r="C187" s="400">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12" t="s">
        <v>181</v>
      </c>
      <c r="B199" s="1213"/>
      <c r="C199" s="1213"/>
    </row>
    <row r="200" spans="1:3" ht="18.75" hidden="1">
      <c r="A200" s="1216" t="s">
        <v>70</v>
      </c>
      <c r="B200" s="1217"/>
      <c r="C200" s="386" t="s">
        <v>338</v>
      </c>
    </row>
    <row r="201" spans="1:3" ht="15.75" hidden="1">
      <c r="A201" s="1214" t="s">
        <v>6</v>
      </c>
      <c r="B201" s="1215"/>
      <c r="C201" s="398">
        <v>1</v>
      </c>
    </row>
    <row r="202" spans="1:3" ht="24.75" customHeight="1" hidden="1">
      <c r="A202" s="396" t="s">
        <v>52</v>
      </c>
      <c r="B202" s="397" t="s">
        <v>344</v>
      </c>
      <c r="C202" s="399">
        <f>SUM(C203:C208)</f>
        <v>0</v>
      </c>
    </row>
    <row r="203" spans="1:3" ht="24.75" customHeight="1" hidden="1">
      <c r="A203" s="5" t="s">
        <v>54</v>
      </c>
      <c r="B203" s="34" t="s">
        <v>152</v>
      </c>
      <c r="C203" s="400"/>
    </row>
    <row r="204" spans="1:3" ht="24.75" customHeight="1" hidden="1">
      <c r="A204" s="5" t="s">
        <v>55</v>
      </c>
      <c r="B204" s="34" t="s">
        <v>153</v>
      </c>
      <c r="C204" s="400"/>
    </row>
    <row r="205" spans="1:3" ht="24.75" customHeight="1" hidden="1">
      <c r="A205" s="5" t="s">
        <v>141</v>
      </c>
      <c r="B205" s="34" t="s">
        <v>154</v>
      </c>
      <c r="C205" s="400"/>
    </row>
    <row r="206" spans="1:3" ht="24.75" customHeight="1" hidden="1">
      <c r="A206" s="5" t="s">
        <v>143</v>
      </c>
      <c r="B206" s="34" t="s">
        <v>155</v>
      </c>
      <c r="C206" s="400"/>
    </row>
    <row r="207" spans="1:3" ht="24.75" customHeight="1" hidden="1">
      <c r="A207" s="5" t="s">
        <v>145</v>
      </c>
      <c r="B207" s="34" t="s">
        <v>156</v>
      </c>
      <c r="C207" s="400"/>
    </row>
    <row r="208" spans="1:3" ht="24.75" customHeight="1" hidden="1">
      <c r="A208" s="5" t="s">
        <v>147</v>
      </c>
      <c r="B208" s="34" t="s">
        <v>157</v>
      </c>
      <c r="C208" s="400"/>
    </row>
    <row r="209" spans="1:3" ht="24.75" customHeight="1" hidden="1">
      <c r="A209" s="396" t="s">
        <v>53</v>
      </c>
      <c r="B209" s="397" t="s">
        <v>342</v>
      </c>
      <c r="C209" s="399">
        <f>SUM(C210:C211)</f>
        <v>0</v>
      </c>
    </row>
    <row r="210" spans="1:3" ht="24.75" customHeight="1" hidden="1">
      <c r="A210" s="5" t="s">
        <v>56</v>
      </c>
      <c r="B210" s="34" t="s">
        <v>158</v>
      </c>
      <c r="C210" s="400"/>
    </row>
    <row r="211" spans="1:3" ht="24.75" customHeight="1" hidden="1">
      <c r="A211" s="5" t="s">
        <v>57</v>
      </c>
      <c r="B211" s="34" t="s">
        <v>159</v>
      </c>
      <c r="C211" s="400"/>
    </row>
    <row r="212" spans="1:3" ht="24.75" customHeight="1" hidden="1">
      <c r="A212" s="396" t="s">
        <v>58</v>
      </c>
      <c r="B212" s="397" t="s">
        <v>150</v>
      </c>
      <c r="C212" s="399">
        <f>SUM(C213:C215)</f>
        <v>0</v>
      </c>
    </row>
    <row r="213" spans="1:3" ht="24.75" customHeight="1" hidden="1">
      <c r="A213" s="5" t="s">
        <v>160</v>
      </c>
      <c r="B213" s="36" t="s">
        <v>161</v>
      </c>
      <c r="C213" s="400"/>
    </row>
    <row r="214" spans="1:3" ht="24.75" customHeight="1" hidden="1">
      <c r="A214" s="5" t="s">
        <v>162</v>
      </c>
      <c r="B214" s="34" t="s">
        <v>163</v>
      </c>
      <c r="C214" s="400"/>
    </row>
    <row r="215" spans="1:3" ht="24.75" customHeight="1" hidden="1">
      <c r="A215" s="5" t="s">
        <v>164</v>
      </c>
      <c r="B215" s="34" t="s">
        <v>165</v>
      </c>
      <c r="C215" s="400"/>
    </row>
    <row r="216" spans="1:3" ht="24.75" customHeight="1" hidden="1">
      <c r="A216" s="396" t="s">
        <v>73</v>
      </c>
      <c r="B216" s="397" t="s">
        <v>343</v>
      </c>
      <c r="C216" s="399">
        <f>SUM(C217:C222)</f>
        <v>0</v>
      </c>
    </row>
    <row r="217" spans="1:3" ht="24.75" customHeight="1" hidden="1">
      <c r="A217" s="5" t="s">
        <v>166</v>
      </c>
      <c r="B217" s="34" t="s">
        <v>167</v>
      </c>
      <c r="C217" s="400"/>
    </row>
    <row r="218" spans="1:3" ht="24.75" customHeight="1" hidden="1">
      <c r="A218" s="5" t="s">
        <v>168</v>
      </c>
      <c r="B218" s="34" t="s">
        <v>169</v>
      </c>
      <c r="C218" s="400"/>
    </row>
    <row r="219" spans="1:3" ht="24.75" customHeight="1" hidden="1">
      <c r="A219" s="5" t="s">
        <v>170</v>
      </c>
      <c r="B219" s="34" t="s">
        <v>171</v>
      </c>
      <c r="C219" s="400"/>
    </row>
    <row r="220" spans="1:3" ht="24.75" customHeight="1" hidden="1">
      <c r="A220" s="5" t="s">
        <v>172</v>
      </c>
      <c r="B220" s="34" t="s">
        <v>155</v>
      </c>
      <c r="C220" s="400"/>
    </row>
    <row r="221" spans="1:3" ht="24.75" customHeight="1" hidden="1">
      <c r="A221" s="5" t="s">
        <v>173</v>
      </c>
      <c r="B221" s="34" t="s">
        <v>156</v>
      </c>
      <c r="C221" s="400"/>
    </row>
    <row r="222" spans="1:3" ht="24.75" customHeight="1" hidden="1">
      <c r="A222" s="5" t="s">
        <v>174</v>
      </c>
      <c r="B222" s="34" t="s">
        <v>175</v>
      </c>
      <c r="C222" s="400"/>
    </row>
    <row r="223" spans="1:3" ht="24.75" customHeight="1" hidden="1">
      <c r="A223" s="396" t="s">
        <v>74</v>
      </c>
      <c r="B223" s="397" t="s">
        <v>345</v>
      </c>
      <c r="C223" s="399">
        <f>SUM(C224:C226)</f>
        <v>7</v>
      </c>
    </row>
    <row r="224" spans="1:3" ht="24.75" customHeight="1" hidden="1">
      <c r="A224" s="5" t="s">
        <v>176</v>
      </c>
      <c r="B224" s="34" t="s">
        <v>167</v>
      </c>
      <c r="C224" s="400">
        <v>7</v>
      </c>
    </row>
    <row r="225" spans="1:3" ht="24.75" customHeight="1" hidden="1">
      <c r="A225" s="5" t="s">
        <v>177</v>
      </c>
      <c r="B225" s="34" t="s">
        <v>169</v>
      </c>
      <c r="C225" s="400">
        <v>0</v>
      </c>
    </row>
    <row r="226" spans="1:3" ht="24.75" customHeight="1" hidden="1">
      <c r="A226" s="5" t="s">
        <v>178</v>
      </c>
      <c r="B226" s="34" t="s">
        <v>179</v>
      </c>
      <c r="C226" s="400">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12" t="s">
        <v>181</v>
      </c>
      <c r="B237" s="1213"/>
      <c r="C237" s="1213"/>
    </row>
    <row r="238" spans="1:3" ht="18.75" hidden="1">
      <c r="A238" s="1216" t="s">
        <v>70</v>
      </c>
      <c r="B238" s="1217"/>
      <c r="C238" s="386" t="s">
        <v>338</v>
      </c>
    </row>
    <row r="239" spans="1:3" ht="15.75" hidden="1">
      <c r="A239" s="1214" t="s">
        <v>6</v>
      </c>
      <c r="B239" s="1215"/>
      <c r="C239" s="398">
        <v>1</v>
      </c>
    </row>
    <row r="240" spans="1:3" ht="24.75" customHeight="1" hidden="1">
      <c r="A240" s="396" t="s">
        <v>52</v>
      </c>
      <c r="B240" s="397" t="s">
        <v>344</v>
      </c>
      <c r="C240" s="399">
        <f>SUM(C241:C246)</f>
        <v>0</v>
      </c>
    </row>
    <row r="241" spans="1:3" ht="24.75" customHeight="1" hidden="1">
      <c r="A241" s="5" t="s">
        <v>54</v>
      </c>
      <c r="B241" s="34" t="s">
        <v>152</v>
      </c>
      <c r="C241" s="400"/>
    </row>
    <row r="242" spans="1:3" ht="24.75" customHeight="1" hidden="1">
      <c r="A242" s="5" t="s">
        <v>55</v>
      </c>
      <c r="B242" s="34" t="s">
        <v>153</v>
      </c>
      <c r="C242" s="400"/>
    </row>
    <row r="243" spans="1:3" ht="24.75" customHeight="1" hidden="1">
      <c r="A243" s="5" t="s">
        <v>141</v>
      </c>
      <c r="B243" s="34" t="s">
        <v>154</v>
      </c>
      <c r="C243" s="400"/>
    </row>
    <row r="244" spans="1:3" ht="24.75" customHeight="1" hidden="1">
      <c r="A244" s="5" t="s">
        <v>143</v>
      </c>
      <c r="B244" s="34" t="s">
        <v>155</v>
      </c>
      <c r="C244" s="400"/>
    </row>
    <row r="245" spans="1:3" ht="24.75" customHeight="1" hidden="1">
      <c r="A245" s="5" t="s">
        <v>145</v>
      </c>
      <c r="B245" s="34" t="s">
        <v>156</v>
      </c>
      <c r="C245" s="400"/>
    </row>
    <row r="246" spans="1:3" ht="24.75" customHeight="1" hidden="1">
      <c r="A246" s="5" t="s">
        <v>147</v>
      </c>
      <c r="B246" s="34" t="s">
        <v>157</v>
      </c>
      <c r="C246" s="400"/>
    </row>
    <row r="247" spans="1:3" ht="24.75" customHeight="1" hidden="1">
      <c r="A247" s="396" t="s">
        <v>53</v>
      </c>
      <c r="B247" s="397" t="s">
        <v>342</v>
      </c>
      <c r="C247" s="399">
        <f>SUM(C248:C249)</f>
        <v>0</v>
      </c>
    </row>
    <row r="248" spans="1:3" ht="24.75" customHeight="1" hidden="1">
      <c r="A248" s="5" t="s">
        <v>56</v>
      </c>
      <c r="B248" s="34" t="s">
        <v>158</v>
      </c>
      <c r="C248" s="400"/>
    </row>
    <row r="249" spans="1:3" ht="24.75" customHeight="1" hidden="1">
      <c r="A249" s="5" t="s">
        <v>57</v>
      </c>
      <c r="B249" s="34" t="s">
        <v>159</v>
      </c>
      <c r="C249" s="400"/>
    </row>
    <row r="250" spans="1:3" ht="24.75" customHeight="1" hidden="1">
      <c r="A250" s="396" t="s">
        <v>58</v>
      </c>
      <c r="B250" s="397" t="s">
        <v>150</v>
      </c>
      <c r="C250" s="399">
        <f>SUM(C251:C253)</f>
        <v>0</v>
      </c>
    </row>
    <row r="251" spans="1:3" ht="24.75" customHeight="1" hidden="1">
      <c r="A251" s="5" t="s">
        <v>160</v>
      </c>
      <c r="B251" s="36" t="s">
        <v>161</v>
      </c>
      <c r="C251" s="400"/>
    </row>
    <row r="252" spans="1:3" ht="24.75" customHeight="1" hidden="1">
      <c r="A252" s="5" t="s">
        <v>162</v>
      </c>
      <c r="B252" s="34" t="s">
        <v>163</v>
      </c>
      <c r="C252" s="400"/>
    </row>
    <row r="253" spans="1:3" ht="24.75" customHeight="1" hidden="1">
      <c r="A253" s="5" t="s">
        <v>164</v>
      </c>
      <c r="B253" s="34" t="s">
        <v>165</v>
      </c>
      <c r="C253" s="400"/>
    </row>
    <row r="254" spans="1:3" ht="24.75" customHeight="1" hidden="1">
      <c r="A254" s="396" t="s">
        <v>73</v>
      </c>
      <c r="B254" s="397" t="s">
        <v>343</v>
      </c>
      <c r="C254" s="399">
        <f>SUM(C255:C260)</f>
        <v>0</v>
      </c>
    </row>
    <row r="255" spans="1:3" ht="24.75" customHeight="1" hidden="1">
      <c r="A255" s="5" t="s">
        <v>166</v>
      </c>
      <c r="B255" s="34" t="s">
        <v>167</v>
      </c>
      <c r="C255" s="400"/>
    </row>
    <row r="256" spans="1:3" ht="24.75" customHeight="1" hidden="1">
      <c r="A256" s="5" t="s">
        <v>168</v>
      </c>
      <c r="B256" s="34" t="s">
        <v>169</v>
      </c>
      <c r="C256" s="400"/>
    </row>
    <row r="257" spans="1:3" ht="24.75" customHeight="1" hidden="1">
      <c r="A257" s="5" t="s">
        <v>170</v>
      </c>
      <c r="B257" s="34" t="s">
        <v>171</v>
      </c>
      <c r="C257" s="400"/>
    </row>
    <row r="258" spans="1:3" ht="24.75" customHeight="1" hidden="1">
      <c r="A258" s="5" t="s">
        <v>172</v>
      </c>
      <c r="B258" s="34" t="s">
        <v>155</v>
      </c>
      <c r="C258" s="400"/>
    </row>
    <row r="259" spans="1:3" ht="24.75" customHeight="1" hidden="1">
      <c r="A259" s="5" t="s">
        <v>173</v>
      </c>
      <c r="B259" s="34" t="s">
        <v>156</v>
      </c>
      <c r="C259" s="400"/>
    </row>
    <row r="260" spans="1:3" ht="24.75" customHeight="1" hidden="1">
      <c r="A260" s="5" t="s">
        <v>174</v>
      </c>
      <c r="B260" s="34" t="s">
        <v>175</v>
      </c>
      <c r="C260" s="400"/>
    </row>
    <row r="261" spans="1:3" ht="24.75" customHeight="1" hidden="1">
      <c r="A261" s="396" t="s">
        <v>74</v>
      </c>
      <c r="B261" s="397" t="s">
        <v>345</v>
      </c>
      <c r="C261" s="399">
        <f>SUM(C262:C264)</f>
        <v>45</v>
      </c>
    </row>
    <row r="262" spans="1:3" ht="24.75" customHeight="1" hidden="1">
      <c r="A262" s="5" t="s">
        <v>176</v>
      </c>
      <c r="B262" s="34" t="s">
        <v>167</v>
      </c>
      <c r="C262" s="400">
        <v>45</v>
      </c>
    </row>
    <row r="263" spans="1:3" ht="24.75" customHeight="1" hidden="1">
      <c r="A263" s="5" t="s">
        <v>177</v>
      </c>
      <c r="B263" s="34" t="s">
        <v>169</v>
      </c>
      <c r="C263" s="400">
        <v>0</v>
      </c>
    </row>
    <row r="264" spans="1:3" ht="24.75" customHeight="1" hidden="1">
      <c r="A264" s="5" t="s">
        <v>178</v>
      </c>
      <c r="B264" s="34" t="s">
        <v>179</v>
      </c>
      <c r="C264" s="400">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12" t="s">
        <v>181</v>
      </c>
      <c r="B277" s="1213"/>
      <c r="C277" s="1213"/>
    </row>
    <row r="278" spans="1:3" ht="18.75" hidden="1">
      <c r="A278" s="1216" t="s">
        <v>70</v>
      </c>
      <c r="B278" s="1217"/>
      <c r="C278" s="386" t="s">
        <v>338</v>
      </c>
    </row>
    <row r="279" spans="1:3" ht="15.75" hidden="1">
      <c r="A279" s="1214" t="s">
        <v>6</v>
      </c>
      <c r="B279" s="1215"/>
      <c r="C279" s="398">
        <v>1</v>
      </c>
    </row>
    <row r="280" spans="1:3" ht="24.75" customHeight="1" hidden="1">
      <c r="A280" s="396" t="s">
        <v>52</v>
      </c>
      <c r="B280" s="397" t="s">
        <v>344</v>
      </c>
      <c r="C280" s="399">
        <f>SUM(C281:C286)</f>
        <v>0</v>
      </c>
    </row>
    <row r="281" spans="1:3" ht="24.75" customHeight="1" hidden="1">
      <c r="A281" s="5" t="s">
        <v>54</v>
      </c>
      <c r="B281" s="34" t="s">
        <v>152</v>
      </c>
      <c r="C281" s="400"/>
    </row>
    <row r="282" spans="1:3" ht="24.75" customHeight="1" hidden="1">
      <c r="A282" s="5" t="s">
        <v>55</v>
      </c>
      <c r="B282" s="34" t="s">
        <v>153</v>
      </c>
      <c r="C282" s="400"/>
    </row>
    <row r="283" spans="1:3" ht="24.75" customHeight="1" hidden="1">
      <c r="A283" s="5" t="s">
        <v>141</v>
      </c>
      <c r="B283" s="34" t="s">
        <v>154</v>
      </c>
      <c r="C283" s="400"/>
    </row>
    <row r="284" spans="1:3" ht="24.75" customHeight="1" hidden="1">
      <c r="A284" s="5" t="s">
        <v>143</v>
      </c>
      <c r="B284" s="34" t="s">
        <v>155</v>
      </c>
      <c r="C284" s="400"/>
    </row>
    <row r="285" spans="1:3" ht="24.75" customHeight="1" hidden="1">
      <c r="A285" s="5" t="s">
        <v>145</v>
      </c>
      <c r="B285" s="34" t="s">
        <v>156</v>
      </c>
      <c r="C285" s="400"/>
    </row>
    <row r="286" spans="1:3" ht="24.75" customHeight="1" hidden="1">
      <c r="A286" s="5" t="s">
        <v>147</v>
      </c>
      <c r="B286" s="34" t="s">
        <v>157</v>
      </c>
      <c r="C286" s="400"/>
    </row>
    <row r="287" spans="1:3" ht="24.75" customHeight="1" hidden="1">
      <c r="A287" s="396" t="s">
        <v>53</v>
      </c>
      <c r="B287" s="397" t="s">
        <v>342</v>
      </c>
      <c r="C287" s="399">
        <f>SUM(C288:C289)</f>
        <v>0</v>
      </c>
    </row>
    <row r="288" spans="1:3" ht="24.75" customHeight="1" hidden="1">
      <c r="A288" s="5" t="s">
        <v>56</v>
      </c>
      <c r="B288" s="34" t="s">
        <v>158</v>
      </c>
      <c r="C288" s="400"/>
    </row>
    <row r="289" spans="1:3" ht="24.75" customHeight="1" hidden="1">
      <c r="A289" s="5" t="s">
        <v>57</v>
      </c>
      <c r="B289" s="34" t="s">
        <v>159</v>
      </c>
      <c r="C289" s="400"/>
    </row>
    <row r="290" spans="1:3" ht="24.75" customHeight="1" hidden="1">
      <c r="A290" s="396" t="s">
        <v>58</v>
      </c>
      <c r="B290" s="397" t="s">
        <v>150</v>
      </c>
      <c r="C290" s="399">
        <f>SUM(C291:C293)</f>
        <v>0</v>
      </c>
    </row>
    <row r="291" spans="1:3" ht="24.75" customHeight="1" hidden="1">
      <c r="A291" s="5" t="s">
        <v>160</v>
      </c>
      <c r="B291" s="36" t="s">
        <v>161</v>
      </c>
      <c r="C291" s="400"/>
    </row>
    <row r="292" spans="1:3" ht="24.75" customHeight="1" hidden="1">
      <c r="A292" s="5" t="s">
        <v>162</v>
      </c>
      <c r="B292" s="34" t="s">
        <v>163</v>
      </c>
      <c r="C292" s="400"/>
    </row>
    <row r="293" spans="1:3" ht="24.75" customHeight="1" hidden="1">
      <c r="A293" s="5" t="s">
        <v>164</v>
      </c>
      <c r="B293" s="34" t="s">
        <v>165</v>
      </c>
      <c r="C293" s="400"/>
    </row>
    <row r="294" spans="1:3" ht="24.75" customHeight="1" hidden="1">
      <c r="A294" s="396" t="s">
        <v>73</v>
      </c>
      <c r="B294" s="397" t="s">
        <v>343</v>
      </c>
      <c r="C294" s="399">
        <f>SUM(C295:C300)</f>
        <v>0</v>
      </c>
    </row>
    <row r="295" spans="1:3" ht="24.75" customHeight="1" hidden="1">
      <c r="A295" s="5" t="s">
        <v>166</v>
      </c>
      <c r="B295" s="34" t="s">
        <v>167</v>
      </c>
      <c r="C295" s="400"/>
    </row>
    <row r="296" spans="1:3" ht="24.75" customHeight="1" hidden="1">
      <c r="A296" s="5" t="s">
        <v>168</v>
      </c>
      <c r="B296" s="34" t="s">
        <v>169</v>
      </c>
      <c r="C296" s="400"/>
    </row>
    <row r="297" spans="1:3" ht="24.75" customHeight="1" hidden="1">
      <c r="A297" s="5" t="s">
        <v>170</v>
      </c>
      <c r="B297" s="34" t="s">
        <v>171</v>
      </c>
      <c r="C297" s="400"/>
    </row>
    <row r="298" spans="1:3" ht="24.75" customHeight="1" hidden="1">
      <c r="A298" s="5" t="s">
        <v>172</v>
      </c>
      <c r="B298" s="34" t="s">
        <v>155</v>
      </c>
      <c r="C298" s="400"/>
    </row>
    <row r="299" spans="1:3" ht="24.75" customHeight="1" hidden="1">
      <c r="A299" s="5" t="s">
        <v>173</v>
      </c>
      <c r="B299" s="34" t="s">
        <v>156</v>
      </c>
      <c r="C299" s="400"/>
    </row>
    <row r="300" spans="1:3" ht="24.75" customHeight="1" hidden="1">
      <c r="A300" s="5" t="s">
        <v>174</v>
      </c>
      <c r="B300" s="34" t="s">
        <v>175</v>
      </c>
      <c r="C300" s="400"/>
    </row>
    <row r="301" spans="1:3" ht="24.75" customHeight="1" hidden="1">
      <c r="A301" s="396" t="s">
        <v>74</v>
      </c>
      <c r="B301" s="397" t="s">
        <v>345</v>
      </c>
      <c r="C301" s="399">
        <f>SUM(C302:C304)</f>
        <v>11</v>
      </c>
    </row>
    <row r="302" spans="1:3" ht="24.75" customHeight="1" hidden="1">
      <c r="A302" s="5" t="s">
        <v>176</v>
      </c>
      <c r="B302" s="34" t="s">
        <v>167</v>
      </c>
      <c r="C302" s="400">
        <v>9</v>
      </c>
    </row>
    <row r="303" spans="1:3" ht="24.75" customHeight="1" hidden="1">
      <c r="A303" s="5" t="s">
        <v>177</v>
      </c>
      <c r="B303" s="34" t="s">
        <v>169</v>
      </c>
      <c r="C303" s="400">
        <v>0</v>
      </c>
    </row>
    <row r="304" spans="1:3" ht="24.75" customHeight="1" hidden="1">
      <c r="A304" s="5" t="s">
        <v>178</v>
      </c>
      <c r="B304" s="34" t="s">
        <v>179</v>
      </c>
      <c r="C304" s="400">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12" t="s">
        <v>181</v>
      </c>
      <c r="B315" s="1213"/>
      <c r="C315" s="1213"/>
    </row>
    <row r="316" spans="1:3" ht="18.75" hidden="1">
      <c r="A316" s="1216" t="s">
        <v>70</v>
      </c>
      <c r="B316" s="1217"/>
      <c r="C316" s="386" t="s">
        <v>338</v>
      </c>
    </row>
    <row r="317" spans="1:3" ht="15.75" hidden="1">
      <c r="A317" s="1214" t="s">
        <v>6</v>
      </c>
      <c r="B317" s="1215"/>
      <c r="C317" s="398">
        <v>1</v>
      </c>
    </row>
    <row r="318" spans="1:3" ht="24.75" customHeight="1" hidden="1">
      <c r="A318" s="396" t="s">
        <v>52</v>
      </c>
      <c r="B318" s="397" t="s">
        <v>344</v>
      </c>
      <c r="C318" s="399">
        <f>SUM(C319:C324)</f>
        <v>0</v>
      </c>
    </row>
    <row r="319" spans="1:3" ht="24.75" customHeight="1" hidden="1">
      <c r="A319" s="5" t="s">
        <v>54</v>
      </c>
      <c r="B319" s="34" t="s">
        <v>152</v>
      </c>
      <c r="C319" s="400"/>
    </row>
    <row r="320" spans="1:3" ht="24.75" customHeight="1" hidden="1">
      <c r="A320" s="5" t="s">
        <v>55</v>
      </c>
      <c r="B320" s="34" t="s">
        <v>153</v>
      </c>
      <c r="C320" s="400"/>
    </row>
    <row r="321" spans="1:3" ht="24.75" customHeight="1" hidden="1">
      <c r="A321" s="5" t="s">
        <v>141</v>
      </c>
      <c r="B321" s="34" t="s">
        <v>154</v>
      </c>
      <c r="C321" s="400"/>
    </row>
    <row r="322" spans="1:3" ht="24.75" customHeight="1" hidden="1">
      <c r="A322" s="5" t="s">
        <v>143</v>
      </c>
      <c r="B322" s="34" t="s">
        <v>155</v>
      </c>
      <c r="C322" s="400"/>
    </row>
    <row r="323" spans="1:3" ht="24.75" customHeight="1" hidden="1">
      <c r="A323" s="5" t="s">
        <v>145</v>
      </c>
      <c r="B323" s="34" t="s">
        <v>156</v>
      </c>
      <c r="C323" s="400"/>
    </row>
    <row r="324" spans="1:3" ht="24.75" customHeight="1" hidden="1">
      <c r="A324" s="5" t="s">
        <v>147</v>
      </c>
      <c r="B324" s="34" t="s">
        <v>157</v>
      </c>
      <c r="C324" s="400"/>
    </row>
    <row r="325" spans="1:3" ht="24.75" customHeight="1" hidden="1">
      <c r="A325" s="396" t="s">
        <v>53</v>
      </c>
      <c r="B325" s="397" t="s">
        <v>342</v>
      </c>
      <c r="C325" s="399">
        <f>SUM(C326:C327)</f>
        <v>0</v>
      </c>
    </row>
    <row r="326" spans="1:3" ht="24.75" customHeight="1" hidden="1">
      <c r="A326" s="5" t="s">
        <v>56</v>
      </c>
      <c r="B326" s="34" t="s">
        <v>158</v>
      </c>
      <c r="C326" s="400"/>
    </row>
    <row r="327" spans="1:3" ht="24.75" customHeight="1" hidden="1">
      <c r="A327" s="5" t="s">
        <v>57</v>
      </c>
      <c r="B327" s="34" t="s">
        <v>159</v>
      </c>
      <c r="C327" s="400"/>
    </row>
    <row r="328" spans="1:3" ht="24.75" customHeight="1" hidden="1">
      <c r="A328" s="396" t="s">
        <v>58</v>
      </c>
      <c r="B328" s="397" t="s">
        <v>150</v>
      </c>
      <c r="C328" s="399">
        <f>SUM(C329:C331)</f>
        <v>0</v>
      </c>
    </row>
    <row r="329" spans="1:3" ht="24.75" customHeight="1" hidden="1">
      <c r="A329" s="5" t="s">
        <v>160</v>
      </c>
      <c r="B329" s="36" t="s">
        <v>161</v>
      </c>
      <c r="C329" s="400"/>
    </row>
    <row r="330" spans="1:3" ht="24.75" customHeight="1" hidden="1">
      <c r="A330" s="5" t="s">
        <v>162</v>
      </c>
      <c r="B330" s="34" t="s">
        <v>163</v>
      </c>
      <c r="C330" s="400"/>
    </row>
    <row r="331" spans="1:3" ht="24.75" customHeight="1" hidden="1">
      <c r="A331" s="5" t="s">
        <v>164</v>
      </c>
      <c r="B331" s="34" t="s">
        <v>165</v>
      </c>
      <c r="C331" s="400"/>
    </row>
    <row r="332" spans="1:3" ht="24.75" customHeight="1" hidden="1">
      <c r="A332" s="396" t="s">
        <v>73</v>
      </c>
      <c r="B332" s="397" t="s">
        <v>343</v>
      </c>
      <c r="C332" s="399">
        <f>SUM(C333:C338)</f>
        <v>0</v>
      </c>
    </row>
    <row r="333" spans="1:3" ht="24.75" customHeight="1" hidden="1">
      <c r="A333" s="5" t="s">
        <v>166</v>
      </c>
      <c r="B333" s="34" t="s">
        <v>167</v>
      </c>
      <c r="C333" s="400"/>
    </row>
    <row r="334" spans="1:3" ht="24.75" customHeight="1" hidden="1">
      <c r="A334" s="5" t="s">
        <v>168</v>
      </c>
      <c r="B334" s="34" t="s">
        <v>169</v>
      </c>
      <c r="C334" s="400"/>
    </row>
    <row r="335" spans="1:3" ht="24.75" customHeight="1" hidden="1">
      <c r="A335" s="5" t="s">
        <v>170</v>
      </c>
      <c r="B335" s="34" t="s">
        <v>171</v>
      </c>
      <c r="C335" s="400"/>
    </row>
    <row r="336" spans="1:3" ht="24.75" customHeight="1" hidden="1">
      <c r="A336" s="5" t="s">
        <v>172</v>
      </c>
      <c r="B336" s="34" t="s">
        <v>155</v>
      </c>
      <c r="C336" s="400"/>
    </row>
    <row r="337" spans="1:3" ht="24.75" customHeight="1" hidden="1">
      <c r="A337" s="5" t="s">
        <v>173</v>
      </c>
      <c r="B337" s="34" t="s">
        <v>156</v>
      </c>
      <c r="C337" s="400"/>
    </row>
    <row r="338" spans="1:3" ht="24.75" customHeight="1" hidden="1">
      <c r="A338" s="5" t="s">
        <v>174</v>
      </c>
      <c r="B338" s="34" t="s">
        <v>175</v>
      </c>
      <c r="C338" s="400"/>
    </row>
    <row r="339" spans="1:3" ht="24.75" customHeight="1" hidden="1">
      <c r="A339" s="396" t="s">
        <v>74</v>
      </c>
      <c r="B339" s="397" t="s">
        <v>345</v>
      </c>
      <c r="C339" s="399">
        <f>SUM(C340:C342)</f>
        <v>16</v>
      </c>
    </row>
    <row r="340" spans="1:3" ht="24.75" customHeight="1" hidden="1">
      <c r="A340" s="5" t="s">
        <v>176</v>
      </c>
      <c r="B340" s="34" t="s">
        <v>167</v>
      </c>
      <c r="C340" s="400">
        <v>16</v>
      </c>
    </row>
    <row r="341" spans="1:3" ht="24.75" customHeight="1" hidden="1">
      <c r="A341" s="5" t="s">
        <v>177</v>
      </c>
      <c r="B341" s="34" t="s">
        <v>169</v>
      </c>
      <c r="C341" s="400"/>
    </row>
    <row r="342" spans="1:3" ht="24.75" customHeight="1" hidden="1">
      <c r="A342" s="5" t="s">
        <v>178</v>
      </c>
      <c r="B342" s="34" t="s">
        <v>179</v>
      </c>
      <c r="C342" s="400"/>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12" t="s">
        <v>181</v>
      </c>
      <c r="B352" s="1213"/>
      <c r="C352" s="1213"/>
    </row>
    <row r="353" spans="1:3" ht="18.75" hidden="1">
      <c r="A353" s="1216" t="s">
        <v>70</v>
      </c>
      <c r="B353" s="1217"/>
      <c r="C353" s="386" t="s">
        <v>338</v>
      </c>
    </row>
    <row r="354" spans="1:3" ht="15.75" hidden="1">
      <c r="A354" s="1214" t="s">
        <v>6</v>
      </c>
      <c r="B354" s="1215"/>
      <c r="C354" s="398">
        <v>1</v>
      </c>
    </row>
    <row r="355" spans="1:3" ht="24.75" customHeight="1" hidden="1">
      <c r="A355" s="396" t="s">
        <v>52</v>
      </c>
      <c r="B355" s="397" t="s">
        <v>344</v>
      </c>
      <c r="C355" s="399">
        <f>SUM(C356:C361)</f>
        <v>2</v>
      </c>
    </row>
    <row r="356" spans="1:3" ht="24.75" customHeight="1" hidden="1">
      <c r="A356" s="5" t="s">
        <v>54</v>
      </c>
      <c r="B356" s="34" t="s">
        <v>152</v>
      </c>
      <c r="C356" s="400">
        <v>2</v>
      </c>
    </row>
    <row r="357" spans="1:3" ht="24.75" customHeight="1" hidden="1">
      <c r="A357" s="5" t="s">
        <v>55</v>
      </c>
      <c r="B357" s="34" t="s">
        <v>153</v>
      </c>
      <c r="C357" s="400">
        <v>0</v>
      </c>
    </row>
    <row r="358" spans="1:3" ht="24.75" customHeight="1" hidden="1">
      <c r="A358" s="5" t="s">
        <v>141</v>
      </c>
      <c r="B358" s="34" t="s">
        <v>154</v>
      </c>
      <c r="C358" s="400">
        <v>0</v>
      </c>
    </row>
    <row r="359" spans="1:3" ht="24.75" customHeight="1" hidden="1">
      <c r="A359" s="5" t="s">
        <v>143</v>
      </c>
      <c r="B359" s="34" t="s">
        <v>155</v>
      </c>
      <c r="C359" s="400">
        <v>0</v>
      </c>
    </row>
    <row r="360" spans="1:3" ht="24.75" customHeight="1" hidden="1">
      <c r="A360" s="5" t="s">
        <v>145</v>
      </c>
      <c r="B360" s="34" t="s">
        <v>156</v>
      </c>
      <c r="C360" s="400">
        <v>0</v>
      </c>
    </row>
    <row r="361" spans="1:3" ht="24.75" customHeight="1" hidden="1">
      <c r="A361" s="5" t="s">
        <v>147</v>
      </c>
      <c r="B361" s="34" t="s">
        <v>157</v>
      </c>
      <c r="C361" s="400">
        <v>0</v>
      </c>
    </row>
    <row r="362" spans="1:3" ht="24.75" customHeight="1" hidden="1">
      <c r="A362" s="396" t="s">
        <v>53</v>
      </c>
      <c r="B362" s="397" t="s">
        <v>342</v>
      </c>
      <c r="C362" s="399">
        <f>SUM(C363:C364)</f>
        <v>0</v>
      </c>
    </row>
    <row r="363" spans="1:3" ht="24.75" customHeight="1" hidden="1">
      <c r="A363" s="5" t="s">
        <v>56</v>
      </c>
      <c r="B363" s="34" t="s">
        <v>158</v>
      </c>
      <c r="C363" s="400"/>
    </row>
    <row r="364" spans="1:3" ht="24.75" customHeight="1" hidden="1">
      <c r="A364" s="5" t="s">
        <v>57</v>
      </c>
      <c r="B364" s="34" t="s">
        <v>159</v>
      </c>
      <c r="C364" s="400"/>
    </row>
    <row r="365" spans="1:3" ht="24.75" customHeight="1" hidden="1">
      <c r="A365" s="396" t="s">
        <v>58</v>
      </c>
      <c r="B365" s="397" t="s">
        <v>150</v>
      </c>
      <c r="C365" s="399">
        <f>SUM(C366:C368)</f>
        <v>10</v>
      </c>
    </row>
    <row r="366" spans="1:3" ht="24.75" customHeight="1" hidden="1">
      <c r="A366" s="5" t="s">
        <v>160</v>
      </c>
      <c r="B366" s="36" t="s">
        <v>161</v>
      </c>
      <c r="C366" s="400">
        <v>0</v>
      </c>
    </row>
    <row r="367" spans="1:3" ht="24.75" customHeight="1" hidden="1">
      <c r="A367" s="5" t="s">
        <v>162</v>
      </c>
      <c r="B367" s="34" t="s">
        <v>163</v>
      </c>
      <c r="C367" s="400">
        <v>10</v>
      </c>
    </row>
    <row r="368" spans="1:3" ht="24.75" customHeight="1" hidden="1">
      <c r="A368" s="5" t="s">
        <v>164</v>
      </c>
      <c r="B368" s="34" t="s">
        <v>165</v>
      </c>
      <c r="C368" s="400">
        <v>0</v>
      </c>
    </row>
    <row r="369" spans="1:3" ht="24.75" customHeight="1" hidden="1">
      <c r="A369" s="396" t="s">
        <v>73</v>
      </c>
      <c r="B369" s="397" t="s">
        <v>343</v>
      </c>
      <c r="C369" s="399">
        <f>SUM(C370:C375)</f>
        <v>0</v>
      </c>
    </row>
    <row r="370" spans="1:3" ht="24.75" customHeight="1" hidden="1">
      <c r="A370" s="5" t="s">
        <v>166</v>
      </c>
      <c r="B370" s="34" t="s">
        <v>167</v>
      </c>
      <c r="C370" s="400"/>
    </row>
    <row r="371" spans="1:3" ht="24.75" customHeight="1" hidden="1">
      <c r="A371" s="5" t="s">
        <v>168</v>
      </c>
      <c r="B371" s="34" t="s">
        <v>169</v>
      </c>
      <c r="C371" s="400"/>
    </row>
    <row r="372" spans="1:3" ht="24.75" customHeight="1" hidden="1">
      <c r="A372" s="5" t="s">
        <v>170</v>
      </c>
      <c r="B372" s="34" t="s">
        <v>171</v>
      </c>
      <c r="C372" s="400"/>
    </row>
    <row r="373" spans="1:3" ht="24.75" customHeight="1" hidden="1">
      <c r="A373" s="5" t="s">
        <v>172</v>
      </c>
      <c r="B373" s="34" t="s">
        <v>155</v>
      </c>
      <c r="C373" s="400"/>
    </row>
    <row r="374" spans="1:3" ht="24.75" customHeight="1" hidden="1">
      <c r="A374" s="5" t="s">
        <v>173</v>
      </c>
      <c r="B374" s="34" t="s">
        <v>156</v>
      </c>
      <c r="C374" s="400"/>
    </row>
    <row r="375" spans="1:3" ht="24.75" customHeight="1" hidden="1">
      <c r="A375" s="5" t="s">
        <v>174</v>
      </c>
      <c r="B375" s="34" t="s">
        <v>175</v>
      </c>
      <c r="C375" s="400"/>
    </row>
    <row r="376" spans="1:3" ht="24.75" customHeight="1" hidden="1">
      <c r="A376" s="396" t="s">
        <v>74</v>
      </c>
      <c r="B376" s="397" t="s">
        <v>345</v>
      </c>
      <c r="C376" s="399">
        <f>SUM(C377:C379)</f>
        <v>30</v>
      </c>
    </row>
    <row r="377" spans="1:3" ht="24.75" customHeight="1" hidden="1">
      <c r="A377" s="5" t="s">
        <v>176</v>
      </c>
      <c r="B377" s="34" t="s">
        <v>167</v>
      </c>
      <c r="C377" s="400">
        <v>30</v>
      </c>
    </row>
    <row r="378" spans="1:3" ht="24.75" customHeight="1" hidden="1">
      <c r="A378" s="5" t="s">
        <v>177</v>
      </c>
      <c r="B378" s="34" t="s">
        <v>169</v>
      </c>
      <c r="C378" s="400">
        <v>0</v>
      </c>
    </row>
    <row r="379" spans="1:3" ht="24.75" customHeight="1" hidden="1">
      <c r="A379" s="5" t="s">
        <v>178</v>
      </c>
      <c r="B379" s="34" t="s">
        <v>179</v>
      </c>
      <c r="C379" s="400">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12" t="s">
        <v>181</v>
      </c>
      <c r="B394" s="1213"/>
      <c r="C394" s="1213"/>
    </row>
    <row r="395" spans="1:3" ht="18.75" hidden="1">
      <c r="A395" s="1216" t="s">
        <v>70</v>
      </c>
      <c r="B395" s="1217"/>
      <c r="C395" s="386" t="s">
        <v>338</v>
      </c>
    </row>
    <row r="396" spans="1:3" ht="15.75" hidden="1">
      <c r="A396" s="1214" t="s">
        <v>6</v>
      </c>
      <c r="B396" s="1215"/>
      <c r="C396" s="398">
        <v>1</v>
      </c>
    </row>
    <row r="397" spans="1:3" ht="24.75" customHeight="1" hidden="1">
      <c r="A397" s="396" t="s">
        <v>52</v>
      </c>
      <c r="B397" s="397" t="s">
        <v>344</v>
      </c>
      <c r="C397" s="399">
        <f>SUM(C398:C403)</f>
        <v>0</v>
      </c>
    </row>
    <row r="398" spans="1:3" ht="24.75" customHeight="1" hidden="1">
      <c r="A398" s="5" t="s">
        <v>54</v>
      </c>
      <c r="B398" s="34" t="s">
        <v>152</v>
      </c>
      <c r="C398" s="400"/>
    </row>
    <row r="399" spans="1:3" ht="24.75" customHeight="1" hidden="1">
      <c r="A399" s="5" t="s">
        <v>55</v>
      </c>
      <c r="B399" s="34" t="s">
        <v>153</v>
      </c>
      <c r="C399" s="400"/>
    </row>
    <row r="400" spans="1:3" ht="24.75" customHeight="1" hidden="1">
      <c r="A400" s="5" t="s">
        <v>141</v>
      </c>
      <c r="B400" s="34" t="s">
        <v>154</v>
      </c>
      <c r="C400" s="400"/>
    </row>
    <row r="401" spans="1:3" ht="24.75" customHeight="1" hidden="1">
      <c r="A401" s="5" t="s">
        <v>143</v>
      </c>
      <c r="B401" s="34" t="s">
        <v>155</v>
      </c>
      <c r="C401" s="400"/>
    </row>
    <row r="402" spans="1:3" ht="24.75" customHeight="1" hidden="1">
      <c r="A402" s="5" t="s">
        <v>145</v>
      </c>
      <c r="B402" s="34" t="s">
        <v>156</v>
      </c>
      <c r="C402" s="400"/>
    </row>
    <row r="403" spans="1:3" ht="24.75" customHeight="1" hidden="1">
      <c r="A403" s="5" t="s">
        <v>147</v>
      </c>
      <c r="B403" s="34" t="s">
        <v>157</v>
      </c>
      <c r="C403" s="400"/>
    </row>
    <row r="404" spans="1:3" ht="24.75" customHeight="1" hidden="1">
      <c r="A404" s="396" t="s">
        <v>53</v>
      </c>
      <c r="B404" s="397" t="s">
        <v>342</v>
      </c>
      <c r="C404" s="399">
        <f>SUM(C405:C406)</f>
        <v>0</v>
      </c>
    </row>
    <row r="405" spans="1:3" ht="24.75" customHeight="1" hidden="1">
      <c r="A405" s="5" t="s">
        <v>56</v>
      </c>
      <c r="B405" s="34" t="s">
        <v>158</v>
      </c>
      <c r="C405" s="400"/>
    </row>
    <row r="406" spans="1:3" ht="24.75" customHeight="1" hidden="1">
      <c r="A406" s="5" t="s">
        <v>57</v>
      </c>
      <c r="B406" s="34" t="s">
        <v>159</v>
      </c>
      <c r="C406" s="400"/>
    </row>
    <row r="407" spans="1:3" ht="24.75" customHeight="1" hidden="1">
      <c r="A407" s="396" t="s">
        <v>58</v>
      </c>
      <c r="B407" s="397" t="s">
        <v>150</v>
      </c>
      <c r="C407" s="399">
        <f>SUM(C408:C410)</f>
        <v>0</v>
      </c>
    </row>
    <row r="408" spans="1:3" ht="24.75" customHeight="1" hidden="1">
      <c r="A408" s="5" t="s">
        <v>160</v>
      </c>
      <c r="B408" s="36" t="s">
        <v>161</v>
      </c>
      <c r="C408" s="400"/>
    </row>
    <row r="409" spans="1:3" ht="24.75" customHeight="1" hidden="1">
      <c r="A409" s="5" t="s">
        <v>162</v>
      </c>
      <c r="B409" s="34" t="s">
        <v>163</v>
      </c>
      <c r="C409" s="400"/>
    </row>
    <row r="410" spans="1:3" ht="24.75" customHeight="1" hidden="1">
      <c r="A410" s="5" t="s">
        <v>164</v>
      </c>
      <c r="B410" s="34" t="s">
        <v>165</v>
      </c>
      <c r="C410" s="400"/>
    </row>
    <row r="411" spans="1:3" ht="24.75" customHeight="1" hidden="1">
      <c r="A411" s="396" t="s">
        <v>73</v>
      </c>
      <c r="B411" s="397" t="s">
        <v>343</v>
      </c>
      <c r="C411" s="399">
        <f>SUM(C412:C417)</f>
        <v>0</v>
      </c>
    </row>
    <row r="412" spans="1:3" ht="24.75" customHeight="1" hidden="1">
      <c r="A412" s="5" t="s">
        <v>166</v>
      </c>
      <c r="B412" s="34" t="s">
        <v>167</v>
      </c>
      <c r="C412" s="400"/>
    </row>
    <row r="413" spans="1:3" ht="24.75" customHeight="1" hidden="1">
      <c r="A413" s="5" t="s">
        <v>168</v>
      </c>
      <c r="B413" s="34" t="s">
        <v>169</v>
      </c>
      <c r="C413" s="400"/>
    </row>
    <row r="414" spans="1:3" ht="24.75" customHeight="1" hidden="1">
      <c r="A414" s="5" t="s">
        <v>170</v>
      </c>
      <c r="B414" s="34" t="s">
        <v>171</v>
      </c>
      <c r="C414" s="400"/>
    </row>
    <row r="415" spans="1:3" ht="24.75" customHeight="1" hidden="1">
      <c r="A415" s="5" t="s">
        <v>172</v>
      </c>
      <c r="B415" s="34" t="s">
        <v>155</v>
      </c>
      <c r="C415" s="400"/>
    </row>
    <row r="416" spans="1:3" ht="24.75" customHeight="1" hidden="1">
      <c r="A416" s="5" t="s">
        <v>173</v>
      </c>
      <c r="B416" s="34" t="s">
        <v>156</v>
      </c>
      <c r="C416" s="400"/>
    </row>
    <row r="417" spans="1:3" ht="24.75" customHeight="1" hidden="1">
      <c r="A417" s="5" t="s">
        <v>174</v>
      </c>
      <c r="B417" s="34" t="s">
        <v>175</v>
      </c>
      <c r="C417" s="400"/>
    </row>
    <row r="418" spans="1:3" ht="24.75" customHeight="1" hidden="1">
      <c r="A418" s="396" t="s">
        <v>74</v>
      </c>
      <c r="B418" s="397" t="s">
        <v>345</v>
      </c>
      <c r="C418" s="399">
        <f>SUM(C419:C421)</f>
        <v>31</v>
      </c>
    </row>
    <row r="419" spans="1:3" ht="24.75" customHeight="1" hidden="1">
      <c r="A419" s="5" t="s">
        <v>176</v>
      </c>
      <c r="B419" s="34" t="s">
        <v>167</v>
      </c>
      <c r="C419" s="400">
        <v>31</v>
      </c>
    </row>
    <row r="420" spans="1:3" ht="24.75" customHeight="1" hidden="1">
      <c r="A420" s="5" t="s">
        <v>177</v>
      </c>
      <c r="B420" s="34" t="s">
        <v>169</v>
      </c>
      <c r="C420" s="400">
        <v>0</v>
      </c>
    </row>
    <row r="421" spans="1:3" ht="24.75" customHeight="1" hidden="1">
      <c r="A421" s="5" t="s">
        <v>178</v>
      </c>
      <c r="B421" s="34" t="s">
        <v>179</v>
      </c>
      <c r="C421" s="400">
        <v>0</v>
      </c>
    </row>
    <row r="422" ht="15.75" hidden="1"/>
    <row r="423" ht="15.75" hidden="1"/>
    <row r="424" ht="15.75" hidden="1"/>
    <row r="425" ht="15.75" hidden="1"/>
    <row r="426" ht="15.75" hidden="1"/>
    <row r="427" ht="15.75" customHeight="1" hidden="1"/>
    <row r="428" ht="15.75" hidden="1"/>
    <row r="429" ht="15.75" hidden="1"/>
    <row r="430" spans="1:3" ht="16.5" customHeight="1" hidden="1">
      <c r="A430" s="1212" t="s">
        <v>181</v>
      </c>
      <c r="B430" s="1213"/>
      <c r="C430" s="1213"/>
    </row>
    <row r="431" spans="1:3" ht="18.75" hidden="1">
      <c r="A431" s="1216" t="s">
        <v>70</v>
      </c>
      <c r="B431" s="1217"/>
      <c r="C431" s="386" t="s">
        <v>338</v>
      </c>
    </row>
    <row r="432" spans="1:3" ht="15.75" hidden="1">
      <c r="A432" s="1214" t="s">
        <v>6</v>
      </c>
      <c r="B432" s="1215"/>
      <c r="C432" s="398">
        <v>1</v>
      </c>
    </row>
    <row r="433" spans="1:3" ht="24.75" customHeight="1" hidden="1">
      <c r="A433" s="396" t="s">
        <v>52</v>
      </c>
      <c r="B433" s="397" t="s">
        <v>344</v>
      </c>
      <c r="C433" s="399">
        <f>SUM(C434:C439)</f>
        <v>0</v>
      </c>
    </row>
    <row r="434" spans="1:3" ht="24.75" customHeight="1" hidden="1">
      <c r="A434" s="5" t="s">
        <v>54</v>
      </c>
      <c r="B434" s="34" t="s">
        <v>152</v>
      </c>
      <c r="C434" s="400"/>
    </row>
    <row r="435" spans="1:3" ht="24.75" customHeight="1" hidden="1">
      <c r="A435" s="5" t="s">
        <v>55</v>
      </c>
      <c r="B435" s="34" t="s">
        <v>153</v>
      </c>
      <c r="C435" s="400"/>
    </row>
    <row r="436" spans="1:3" ht="24.75" customHeight="1" hidden="1">
      <c r="A436" s="5" t="s">
        <v>141</v>
      </c>
      <c r="B436" s="34" t="s">
        <v>154</v>
      </c>
      <c r="C436" s="400"/>
    </row>
    <row r="437" spans="1:3" ht="24.75" customHeight="1" hidden="1">
      <c r="A437" s="5" t="s">
        <v>143</v>
      </c>
      <c r="B437" s="34" t="s">
        <v>155</v>
      </c>
      <c r="C437" s="400"/>
    </row>
    <row r="438" spans="1:3" ht="24.75" customHeight="1" hidden="1">
      <c r="A438" s="5" t="s">
        <v>145</v>
      </c>
      <c r="B438" s="34" t="s">
        <v>156</v>
      </c>
      <c r="C438" s="400"/>
    </row>
    <row r="439" spans="1:3" ht="24.75" customHeight="1" hidden="1">
      <c r="A439" s="5" t="s">
        <v>147</v>
      </c>
      <c r="B439" s="34" t="s">
        <v>157</v>
      </c>
      <c r="C439" s="400"/>
    </row>
    <row r="440" spans="1:3" ht="24.75" customHeight="1" hidden="1">
      <c r="A440" s="396" t="s">
        <v>53</v>
      </c>
      <c r="B440" s="397" t="s">
        <v>342</v>
      </c>
      <c r="C440" s="399">
        <f>SUM(C441:C442)</f>
        <v>0</v>
      </c>
    </row>
    <row r="441" spans="1:3" ht="24.75" customHeight="1" hidden="1">
      <c r="A441" s="5" t="s">
        <v>56</v>
      </c>
      <c r="B441" s="34" t="s">
        <v>158</v>
      </c>
      <c r="C441" s="400"/>
    </row>
    <row r="442" spans="1:3" ht="24.75" customHeight="1" hidden="1">
      <c r="A442" s="5" t="s">
        <v>57</v>
      </c>
      <c r="B442" s="34" t="s">
        <v>159</v>
      </c>
      <c r="C442" s="400"/>
    </row>
    <row r="443" spans="1:3" ht="24.75" customHeight="1" hidden="1">
      <c r="A443" s="396" t="s">
        <v>58</v>
      </c>
      <c r="B443" s="397" t="s">
        <v>150</v>
      </c>
      <c r="C443" s="399">
        <f>SUM(C444:C446)</f>
        <v>0</v>
      </c>
    </row>
    <row r="444" spans="1:3" ht="24.75" customHeight="1" hidden="1">
      <c r="A444" s="5" t="s">
        <v>160</v>
      </c>
      <c r="B444" s="36" t="s">
        <v>161</v>
      </c>
      <c r="C444" s="400"/>
    </row>
    <row r="445" spans="1:3" ht="24.75" customHeight="1" hidden="1">
      <c r="A445" s="5" t="s">
        <v>162</v>
      </c>
      <c r="B445" s="34" t="s">
        <v>163</v>
      </c>
      <c r="C445" s="400"/>
    </row>
    <row r="446" spans="1:3" ht="24.75" customHeight="1" hidden="1">
      <c r="A446" s="5" t="s">
        <v>164</v>
      </c>
      <c r="B446" s="34" t="s">
        <v>165</v>
      </c>
      <c r="C446" s="400"/>
    </row>
    <row r="447" spans="1:3" ht="24.75" customHeight="1" hidden="1">
      <c r="A447" s="396" t="s">
        <v>73</v>
      </c>
      <c r="B447" s="397" t="s">
        <v>343</v>
      </c>
      <c r="C447" s="399">
        <f>SUM(C448:C453)</f>
        <v>0</v>
      </c>
    </row>
    <row r="448" spans="1:3" ht="24.75" customHeight="1" hidden="1">
      <c r="A448" s="5" t="s">
        <v>166</v>
      </c>
      <c r="B448" s="34" t="s">
        <v>167</v>
      </c>
      <c r="C448" s="400"/>
    </row>
    <row r="449" spans="1:3" ht="24.75" customHeight="1" hidden="1">
      <c r="A449" s="5" t="s">
        <v>168</v>
      </c>
      <c r="B449" s="34" t="s">
        <v>169</v>
      </c>
      <c r="C449" s="400"/>
    </row>
    <row r="450" spans="1:3" ht="24.75" customHeight="1" hidden="1">
      <c r="A450" s="5" t="s">
        <v>170</v>
      </c>
      <c r="B450" s="34" t="s">
        <v>171</v>
      </c>
      <c r="C450" s="400"/>
    </row>
    <row r="451" spans="1:3" ht="24.75" customHeight="1" hidden="1">
      <c r="A451" s="5" t="s">
        <v>172</v>
      </c>
      <c r="B451" s="34" t="s">
        <v>155</v>
      </c>
      <c r="C451" s="400"/>
    </row>
    <row r="452" spans="1:3" ht="24.75" customHeight="1" hidden="1">
      <c r="A452" s="5" t="s">
        <v>173</v>
      </c>
      <c r="B452" s="34" t="s">
        <v>156</v>
      </c>
      <c r="C452" s="400"/>
    </row>
    <row r="453" spans="1:3" ht="24.75" customHeight="1" hidden="1">
      <c r="A453" s="5" t="s">
        <v>174</v>
      </c>
      <c r="B453" s="34" t="s">
        <v>175</v>
      </c>
      <c r="C453" s="400"/>
    </row>
    <row r="454" spans="1:3" ht="24.75" customHeight="1" hidden="1">
      <c r="A454" s="396" t="s">
        <v>74</v>
      </c>
      <c r="B454" s="397" t="s">
        <v>345</v>
      </c>
      <c r="C454" s="399">
        <f>SUM(C455:C457)</f>
        <v>13</v>
      </c>
    </row>
    <row r="455" spans="1:3" ht="24.75" customHeight="1" hidden="1">
      <c r="A455" s="5" t="s">
        <v>176</v>
      </c>
      <c r="B455" s="34" t="s">
        <v>167</v>
      </c>
      <c r="C455" s="400">
        <v>13</v>
      </c>
    </row>
    <row r="456" spans="1:3" ht="24.75" customHeight="1" hidden="1">
      <c r="A456" s="5" t="s">
        <v>177</v>
      </c>
      <c r="B456" s="34" t="s">
        <v>169</v>
      </c>
      <c r="C456" s="400"/>
    </row>
    <row r="457" spans="1:3" ht="15.75" hidden="1">
      <c r="A457" s="5" t="s">
        <v>178</v>
      </c>
      <c r="B457" s="34" t="s">
        <v>179</v>
      </c>
      <c r="C457" s="400"/>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12" t="s">
        <v>181</v>
      </c>
      <c r="B470" s="1213"/>
      <c r="C470" s="1213"/>
    </row>
    <row r="471" spans="1:3" ht="18.75" hidden="1">
      <c r="A471" s="1216" t="s">
        <v>70</v>
      </c>
      <c r="B471" s="1217"/>
      <c r="C471" s="386" t="s">
        <v>338</v>
      </c>
    </row>
    <row r="472" spans="1:3" ht="15.75" hidden="1">
      <c r="A472" s="1214" t="s">
        <v>6</v>
      </c>
      <c r="B472" s="1215"/>
      <c r="C472" s="398">
        <v>1</v>
      </c>
    </row>
    <row r="473" spans="1:3" ht="24.75" customHeight="1" hidden="1">
      <c r="A473" s="396" t="s">
        <v>52</v>
      </c>
      <c r="B473" s="397" t="s">
        <v>344</v>
      </c>
      <c r="C473" s="399">
        <f>SUM(C474:C479)</f>
        <v>0</v>
      </c>
    </row>
    <row r="474" spans="1:3" ht="24.75" customHeight="1" hidden="1">
      <c r="A474" s="5" t="s">
        <v>54</v>
      </c>
      <c r="B474" s="34" t="s">
        <v>152</v>
      </c>
      <c r="C474" s="400"/>
    </row>
    <row r="475" spans="1:3" ht="24.75" customHeight="1" hidden="1">
      <c r="A475" s="5" t="s">
        <v>55</v>
      </c>
      <c r="B475" s="34" t="s">
        <v>153</v>
      </c>
      <c r="C475" s="400"/>
    </row>
    <row r="476" spans="1:3" ht="24.75" customHeight="1" hidden="1">
      <c r="A476" s="5" t="s">
        <v>141</v>
      </c>
      <c r="B476" s="34" t="s">
        <v>154</v>
      </c>
      <c r="C476" s="400"/>
    </row>
    <row r="477" spans="1:3" ht="24.75" customHeight="1" hidden="1">
      <c r="A477" s="5" t="s">
        <v>143</v>
      </c>
      <c r="B477" s="34" t="s">
        <v>155</v>
      </c>
      <c r="C477" s="400"/>
    </row>
    <row r="478" spans="1:3" ht="24.75" customHeight="1" hidden="1">
      <c r="A478" s="5" t="s">
        <v>145</v>
      </c>
      <c r="B478" s="34" t="s">
        <v>156</v>
      </c>
      <c r="C478" s="400"/>
    </row>
    <row r="479" spans="1:3" ht="24.75" customHeight="1" hidden="1">
      <c r="A479" s="5" t="s">
        <v>147</v>
      </c>
      <c r="B479" s="34" t="s">
        <v>157</v>
      </c>
      <c r="C479" s="400"/>
    </row>
    <row r="480" spans="1:3" ht="24.75" customHeight="1" hidden="1">
      <c r="A480" s="396" t="s">
        <v>53</v>
      </c>
      <c r="B480" s="397" t="s">
        <v>342</v>
      </c>
      <c r="C480" s="399">
        <f>SUM(C481:C482)</f>
        <v>1</v>
      </c>
    </row>
    <row r="481" spans="1:3" ht="24.75" customHeight="1" hidden="1">
      <c r="A481" s="5" t="s">
        <v>56</v>
      </c>
      <c r="B481" s="34" t="s">
        <v>158</v>
      </c>
      <c r="C481" s="400">
        <v>1</v>
      </c>
    </row>
    <row r="482" spans="1:3" ht="24.75" customHeight="1" hidden="1">
      <c r="A482" s="5" t="s">
        <v>57</v>
      </c>
      <c r="B482" s="34" t="s">
        <v>159</v>
      </c>
      <c r="C482" s="400">
        <v>0</v>
      </c>
    </row>
    <row r="483" spans="1:3" ht="24.75" customHeight="1" hidden="1">
      <c r="A483" s="396" t="s">
        <v>58</v>
      </c>
      <c r="B483" s="397" t="s">
        <v>150</v>
      </c>
      <c r="C483" s="399">
        <f>SUM(C484:C486)</f>
        <v>0</v>
      </c>
    </row>
    <row r="484" spans="1:3" ht="24.75" customHeight="1" hidden="1">
      <c r="A484" s="5" t="s">
        <v>160</v>
      </c>
      <c r="B484" s="36" t="s">
        <v>161</v>
      </c>
      <c r="C484" s="400"/>
    </row>
    <row r="485" spans="1:3" ht="24.75" customHeight="1" hidden="1">
      <c r="A485" s="5" t="s">
        <v>162</v>
      </c>
      <c r="B485" s="34" t="s">
        <v>163</v>
      </c>
      <c r="C485" s="400"/>
    </row>
    <row r="486" spans="1:3" ht="24.75" customHeight="1" hidden="1">
      <c r="A486" s="5" t="s">
        <v>164</v>
      </c>
      <c r="B486" s="34" t="s">
        <v>165</v>
      </c>
      <c r="C486" s="400"/>
    </row>
    <row r="487" spans="1:3" ht="24.75" customHeight="1" hidden="1">
      <c r="A487" s="396" t="s">
        <v>73</v>
      </c>
      <c r="B487" s="397" t="s">
        <v>343</v>
      </c>
      <c r="C487" s="399">
        <f>SUM(C488:C493)</f>
        <v>0</v>
      </c>
    </row>
    <row r="488" spans="1:3" ht="24.75" customHeight="1" hidden="1">
      <c r="A488" s="5" t="s">
        <v>166</v>
      </c>
      <c r="B488" s="34" t="s">
        <v>167</v>
      </c>
      <c r="C488" s="400"/>
    </row>
    <row r="489" spans="1:3" ht="24.75" customHeight="1" hidden="1">
      <c r="A489" s="5" t="s">
        <v>168</v>
      </c>
      <c r="B489" s="34" t="s">
        <v>169</v>
      </c>
      <c r="C489" s="400"/>
    </row>
    <row r="490" spans="1:3" ht="24.75" customHeight="1" hidden="1">
      <c r="A490" s="5" t="s">
        <v>170</v>
      </c>
      <c r="B490" s="34" t="s">
        <v>171</v>
      </c>
      <c r="C490" s="400"/>
    </row>
    <row r="491" spans="1:3" ht="24.75" customHeight="1" hidden="1">
      <c r="A491" s="5" t="s">
        <v>172</v>
      </c>
      <c r="B491" s="34" t="s">
        <v>155</v>
      </c>
      <c r="C491" s="400"/>
    </row>
    <row r="492" spans="1:3" ht="24.75" customHeight="1" hidden="1">
      <c r="A492" s="5" t="s">
        <v>173</v>
      </c>
      <c r="B492" s="34" t="s">
        <v>156</v>
      </c>
      <c r="C492" s="400"/>
    </row>
    <row r="493" spans="1:3" ht="24.75" customHeight="1" hidden="1">
      <c r="A493" s="5" t="s">
        <v>174</v>
      </c>
      <c r="B493" s="34" t="s">
        <v>175</v>
      </c>
      <c r="C493" s="400"/>
    </row>
    <row r="494" spans="1:3" ht="24.75" customHeight="1" hidden="1">
      <c r="A494" s="396" t="s">
        <v>74</v>
      </c>
      <c r="B494" s="397" t="s">
        <v>345</v>
      </c>
      <c r="C494" s="399">
        <f>SUM(C495:C497)</f>
        <v>11</v>
      </c>
    </row>
    <row r="495" spans="1:3" ht="24.75" customHeight="1" hidden="1">
      <c r="A495" s="5" t="s">
        <v>176</v>
      </c>
      <c r="B495" s="34" t="s">
        <v>167</v>
      </c>
      <c r="C495" s="400">
        <v>11</v>
      </c>
    </row>
    <row r="496" spans="1:3" ht="24.75" customHeight="1" hidden="1">
      <c r="A496" s="5" t="s">
        <v>177</v>
      </c>
      <c r="B496" s="34" t="s">
        <v>169</v>
      </c>
      <c r="C496" s="400">
        <v>0</v>
      </c>
    </row>
    <row r="497" spans="1:3" ht="24.75" customHeight="1" hidden="1">
      <c r="A497" s="5" t="s">
        <v>178</v>
      </c>
      <c r="B497" s="34" t="s">
        <v>179</v>
      </c>
      <c r="C497" s="400">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6">
      <selection activeCell="C12" sqref="C12"/>
    </sheetView>
  </sheetViews>
  <sheetFormatPr defaultColWidth="9.00390625" defaultRowHeight="15.75"/>
  <cols>
    <col min="1" max="1" width="4.875" style="421"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209" t="s">
        <v>30</v>
      </c>
      <c r="B1" s="1209"/>
      <c r="C1" s="643"/>
      <c r="D1" s="1210" t="s">
        <v>82</v>
      </c>
      <c r="E1" s="1210"/>
      <c r="F1" s="1210"/>
      <c r="G1" s="1210"/>
      <c r="H1" s="1210"/>
      <c r="I1" s="1210"/>
      <c r="J1" s="1210"/>
      <c r="K1" s="1210"/>
      <c r="L1" s="1207" t="s">
        <v>547</v>
      </c>
      <c r="M1" s="1207"/>
      <c r="N1" s="1207"/>
      <c r="O1" s="1207"/>
    </row>
    <row r="2" spans="1:15" ht="16.5" customHeight="1">
      <c r="A2" s="643" t="s">
        <v>339</v>
      </c>
      <c r="B2" s="643"/>
      <c r="C2" s="643"/>
      <c r="D2" s="1210" t="s">
        <v>182</v>
      </c>
      <c r="E2" s="1210"/>
      <c r="F2" s="1210"/>
      <c r="G2" s="1210"/>
      <c r="H2" s="1210"/>
      <c r="I2" s="1210"/>
      <c r="J2" s="1210"/>
      <c r="K2" s="1210"/>
      <c r="L2" s="1207" t="str">
        <f>'Thong tin'!B4</f>
        <v>CTHADS TRÀ VINH</v>
      </c>
      <c r="M2" s="1207"/>
      <c r="N2" s="1207"/>
      <c r="O2" s="1207"/>
    </row>
    <row r="3" spans="1:15" ht="16.5" customHeight="1">
      <c r="A3" s="643" t="s">
        <v>340</v>
      </c>
      <c r="B3" s="643"/>
      <c r="C3" s="643"/>
      <c r="D3" s="1211" t="str">
        <f>'Thong tin'!B3</f>
        <v>09 tháng / năm 2016</v>
      </c>
      <c r="E3" s="1211"/>
      <c r="F3" s="1211"/>
      <c r="G3" s="1211"/>
      <c r="H3" s="1211"/>
      <c r="I3" s="1211"/>
      <c r="J3" s="1211"/>
      <c r="K3" s="1211"/>
      <c r="L3" s="1207" t="s">
        <v>762</v>
      </c>
      <c r="M3" s="1207"/>
      <c r="N3" s="1207"/>
      <c r="O3" s="1207"/>
    </row>
    <row r="4" spans="1:15" ht="16.5" customHeight="1">
      <c r="A4" s="644" t="s">
        <v>119</v>
      </c>
      <c r="B4" s="644"/>
      <c r="C4" s="645"/>
      <c r="D4" s="622"/>
      <c r="E4" s="622"/>
      <c r="F4" s="645"/>
      <c r="G4" s="646"/>
      <c r="H4" s="646"/>
      <c r="I4" s="646"/>
      <c r="J4" s="645"/>
      <c r="K4" s="622"/>
      <c r="L4" s="1207" t="s">
        <v>404</v>
      </c>
      <c r="M4" s="1207"/>
      <c r="N4" s="1207"/>
      <c r="O4" s="1207"/>
    </row>
    <row r="5" spans="1:15" ht="16.5" customHeight="1">
      <c r="A5" s="610"/>
      <c r="B5" s="645"/>
      <c r="C5" s="645"/>
      <c r="D5" s="645"/>
      <c r="E5" s="645"/>
      <c r="F5" s="647"/>
      <c r="G5" s="648"/>
      <c r="H5" s="648"/>
      <c r="I5" s="648"/>
      <c r="J5" s="647"/>
      <c r="K5" s="623"/>
      <c r="L5" s="639"/>
      <c r="M5" s="639" t="s">
        <v>8</v>
      </c>
      <c r="N5" s="640"/>
      <c r="O5" s="640"/>
    </row>
    <row r="6" spans="1:15" ht="18.75" customHeight="1">
      <c r="A6" s="1191" t="s">
        <v>69</v>
      </c>
      <c r="B6" s="1191"/>
      <c r="C6" s="1191" t="s">
        <v>38</v>
      </c>
      <c r="D6" s="1191" t="s">
        <v>335</v>
      </c>
      <c r="E6" s="1191"/>
      <c r="F6" s="1191"/>
      <c r="G6" s="1191"/>
      <c r="H6" s="1191"/>
      <c r="I6" s="1191"/>
      <c r="J6" s="1191"/>
      <c r="K6" s="1191"/>
      <c r="L6" s="1191"/>
      <c r="M6" s="1191"/>
      <c r="N6" s="1191"/>
      <c r="O6" s="1191"/>
    </row>
    <row r="7" spans="1:15" ht="20.25" customHeight="1">
      <c r="A7" s="1191"/>
      <c r="B7" s="1191"/>
      <c r="C7" s="1191"/>
      <c r="D7" s="1224" t="s">
        <v>120</v>
      </c>
      <c r="E7" s="1222" t="s">
        <v>121</v>
      </c>
      <c r="F7" s="1222"/>
      <c r="G7" s="1222"/>
      <c r="H7" s="1222" t="s">
        <v>122</v>
      </c>
      <c r="I7" s="1222" t="s">
        <v>123</v>
      </c>
      <c r="J7" s="1222" t="s">
        <v>124</v>
      </c>
      <c r="K7" s="1222" t="s">
        <v>125</v>
      </c>
      <c r="L7" s="1222" t="s">
        <v>126</v>
      </c>
      <c r="M7" s="1222" t="s">
        <v>127</v>
      </c>
      <c r="N7" s="1222" t="s">
        <v>183</v>
      </c>
      <c r="O7" s="1222" t="s">
        <v>128</v>
      </c>
    </row>
    <row r="8" spans="1:15" ht="19.5" customHeight="1">
      <c r="A8" s="1191"/>
      <c r="B8" s="1191"/>
      <c r="C8" s="1191"/>
      <c r="D8" s="1224"/>
      <c r="E8" s="1222" t="s">
        <v>37</v>
      </c>
      <c r="F8" s="1222" t="s">
        <v>7</v>
      </c>
      <c r="G8" s="1222"/>
      <c r="H8" s="1222"/>
      <c r="I8" s="1222"/>
      <c r="J8" s="1222"/>
      <c r="K8" s="1222"/>
      <c r="L8" s="1222"/>
      <c r="M8" s="1222"/>
      <c r="N8" s="1222"/>
      <c r="O8" s="1222"/>
    </row>
    <row r="9" spans="1:15" ht="39.75" customHeight="1">
      <c r="A9" s="1191"/>
      <c r="B9" s="1191"/>
      <c r="C9" s="1191"/>
      <c r="D9" s="1224"/>
      <c r="E9" s="1222"/>
      <c r="F9" s="625" t="s">
        <v>129</v>
      </c>
      <c r="G9" s="625" t="s">
        <v>130</v>
      </c>
      <c r="H9" s="1222"/>
      <c r="I9" s="1222"/>
      <c r="J9" s="1222"/>
      <c r="K9" s="1222"/>
      <c r="L9" s="1222"/>
      <c r="M9" s="1222"/>
      <c r="N9" s="1222"/>
      <c r="O9" s="1222"/>
    </row>
    <row r="10" spans="1:15" s="392" customFormat="1" ht="17.25" customHeight="1">
      <c r="A10" s="1223" t="s">
        <v>40</v>
      </c>
      <c r="B10" s="1223"/>
      <c r="C10" s="641">
        <v>1</v>
      </c>
      <c r="D10" s="641">
        <v>2</v>
      </c>
      <c r="E10" s="641">
        <v>3</v>
      </c>
      <c r="F10" s="641">
        <v>4</v>
      </c>
      <c r="G10" s="641">
        <v>5</v>
      </c>
      <c r="H10" s="641">
        <v>6</v>
      </c>
      <c r="I10" s="641">
        <v>7</v>
      </c>
      <c r="J10" s="641">
        <v>8</v>
      </c>
      <c r="K10" s="641">
        <v>9</v>
      </c>
      <c r="L10" s="641">
        <v>10</v>
      </c>
      <c r="M10" s="641">
        <v>11</v>
      </c>
      <c r="N10" s="641">
        <v>12</v>
      </c>
      <c r="O10" s="641">
        <v>13</v>
      </c>
    </row>
    <row r="11" spans="1:15" ht="22.5" customHeight="1">
      <c r="A11" s="627" t="s">
        <v>0</v>
      </c>
      <c r="B11" s="649" t="s">
        <v>131</v>
      </c>
      <c r="C11" s="629">
        <f>+D11+E11+H11+I11+J11+K11+L11+M11+N11+O11</f>
        <v>5422</v>
      </c>
      <c r="D11" s="629">
        <f>+D12+D13</f>
        <v>4068</v>
      </c>
      <c r="E11" s="629">
        <f>+F11+G11</f>
        <v>293</v>
      </c>
      <c r="F11" s="629">
        <f aca="true" t="shared" si="0" ref="F11:O11">+F12+F13</f>
        <v>0</v>
      </c>
      <c r="G11" s="629">
        <f t="shared" si="0"/>
        <v>293</v>
      </c>
      <c r="H11" s="629">
        <f t="shared" si="0"/>
        <v>77</v>
      </c>
      <c r="I11" s="629">
        <f t="shared" si="0"/>
        <v>806</v>
      </c>
      <c r="J11" s="629">
        <f t="shared" si="0"/>
        <v>175</v>
      </c>
      <c r="K11" s="629">
        <f t="shared" si="0"/>
        <v>0</v>
      </c>
      <c r="L11" s="629">
        <f t="shared" si="0"/>
        <v>1</v>
      </c>
      <c r="M11" s="629">
        <f t="shared" si="0"/>
        <v>2</v>
      </c>
      <c r="N11" s="629">
        <f t="shared" si="0"/>
        <v>0</v>
      </c>
      <c r="O11" s="629">
        <f t="shared" si="0"/>
        <v>0</v>
      </c>
    </row>
    <row r="12" spans="1:15" s="401" customFormat="1" ht="22.5" customHeight="1">
      <c r="A12" s="627">
        <v>1</v>
      </c>
      <c r="B12" s="628" t="s">
        <v>132</v>
      </c>
      <c r="C12" s="629">
        <f aca="true" t="shared" si="1" ref="C12:C25">+D12+E12+H12+I12+J12+K12+L12+M12+N12+O12</f>
        <v>3346</v>
      </c>
      <c r="D12" s="629">
        <v>2736</v>
      </c>
      <c r="E12" s="629">
        <f aca="true" t="shared" si="2" ref="E12:E25">+F12+G12</f>
        <v>101</v>
      </c>
      <c r="F12" s="629"/>
      <c r="G12" s="629">
        <v>101</v>
      </c>
      <c r="H12" s="629">
        <v>16</v>
      </c>
      <c r="I12" s="629">
        <v>356</v>
      </c>
      <c r="J12" s="629">
        <v>136</v>
      </c>
      <c r="K12" s="629">
        <v>0</v>
      </c>
      <c r="L12" s="629">
        <v>1</v>
      </c>
      <c r="M12" s="629"/>
      <c r="N12" s="629"/>
      <c r="O12" s="629"/>
    </row>
    <row r="13" spans="1:15" s="401" customFormat="1" ht="22.5" customHeight="1">
      <c r="A13" s="627">
        <v>2</v>
      </c>
      <c r="B13" s="628" t="s">
        <v>133</v>
      </c>
      <c r="C13" s="629">
        <f t="shared" si="1"/>
        <v>2076</v>
      </c>
      <c r="D13" s="629">
        <v>1332</v>
      </c>
      <c r="E13" s="629">
        <f t="shared" si="2"/>
        <v>192</v>
      </c>
      <c r="F13" s="629"/>
      <c r="G13" s="629">
        <v>192</v>
      </c>
      <c r="H13" s="629">
        <v>61</v>
      </c>
      <c r="I13" s="629">
        <v>450</v>
      </c>
      <c r="J13" s="629">
        <v>39</v>
      </c>
      <c r="K13" s="629"/>
      <c r="L13" s="629">
        <v>0</v>
      </c>
      <c r="M13" s="629">
        <v>2</v>
      </c>
      <c r="N13" s="629"/>
      <c r="O13" s="629"/>
    </row>
    <row r="14" spans="1:15" ht="22.5" customHeight="1">
      <c r="A14" s="627" t="s">
        <v>1</v>
      </c>
      <c r="B14" s="628" t="s">
        <v>134</v>
      </c>
      <c r="C14" s="629">
        <f t="shared" si="1"/>
        <v>93</v>
      </c>
      <c r="D14" s="629">
        <v>45</v>
      </c>
      <c r="E14" s="629">
        <f t="shared" si="2"/>
        <v>18</v>
      </c>
      <c r="F14" s="629"/>
      <c r="G14" s="629">
        <v>18</v>
      </c>
      <c r="H14" s="629">
        <v>1</v>
      </c>
      <c r="I14" s="629">
        <v>28</v>
      </c>
      <c r="J14" s="629">
        <v>1</v>
      </c>
      <c r="K14" s="629"/>
      <c r="L14" s="629"/>
      <c r="M14" s="629"/>
      <c r="N14" s="629"/>
      <c r="O14" s="629"/>
    </row>
    <row r="15" spans="1:15" ht="22.5" customHeight="1">
      <c r="A15" s="627" t="s">
        <v>9</v>
      </c>
      <c r="B15" s="628" t="s">
        <v>135</v>
      </c>
      <c r="C15" s="629">
        <f t="shared" si="1"/>
        <v>0</v>
      </c>
      <c r="D15" s="629">
        <v>0</v>
      </c>
      <c r="E15" s="629">
        <f t="shared" si="2"/>
        <v>0</v>
      </c>
      <c r="F15" s="629"/>
      <c r="G15" s="629">
        <v>0</v>
      </c>
      <c r="H15" s="629"/>
      <c r="I15" s="629">
        <v>0</v>
      </c>
      <c r="J15" s="629"/>
      <c r="K15" s="629"/>
      <c r="L15" s="629"/>
      <c r="M15" s="629"/>
      <c r="N15" s="629"/>
      <c r="O15" s="629"/>
    </row>
    <row r="16" spans="1:15" ht="22.5" customHeight="1">
      <c r="A16" s="627" t="s">
        <v>136</v>
      </c>
      <c r="B16" s="628" t="s">
        <v>137</v>
      </c>
      <c r="C16" s="629">
        <f t="shared" si="1"/>
        <v>5329</v>
      </c>
      <c r="D16" s="629">
        <f>+D17+D25</f>
        <v>4023</v>
      </c>
      <c r="E16" s="629">
        <f aca="true" t="shared" si="3" ref="E16:O16">+E17+E25</f>
        <v>275</v>
      </c>
      <c r="F16" s="629">
        <f t="shared" si="3"/>
        <v>0</v>
      </c>
      <c r="G16" s="629">
        <f t="shared" si="3"/>
        <v>275</v>
      </c>
      <c r="H16" s="629">
        <f t="shared" si="3"/>
        <v>76</v>
      </c>
      <c r="I16" s="629">
        <f t="shared" si="3"/>
        <v>778</v>
      </c>
      <c r="J16" s="629">
        <f t="shared" si="3"/>
        <v>174</v>
      </c>
      <c r="K16" s="629">
        <f t="shared" si="3"/>
        <v>0</v>
      </c>
      <c r="L16" s="629">
        <f t="shared" si="3"/>
        <v>1</v>
      </c>
      <c r="M16" s="629">
        <f t="shared" si="3"/>
        <v>2</v>
      </c>
      <c r="N16" s="629">
        <f t="shared" si="3"/>
        <v>0</v>
      </c>
      <c r="O16" s="629">
        <f t="shared" si="3"/>
        <v>0</v>
      </c>
    </row>
    <row r="17" spans="1:15" ht="22.5" customHeight="1">
      <c r="A17" s="627" t="s">
        <v>52</v>
      </c>
      <c r="B17" s="628" t="s">
        <v>138</v>
      </c>
      <c r="C17" s="629">
        <f t="shared" si="1"/>
        <v>4825</v>
      </c>
      <c r="D17" s="629">
        <f>+D18+D19+D20+D21+D22+D23+D24</f>
        <v>3621</v>
      </c>
      <c r="E17" s="629">
        <f aca="true" t="shared" si="4" ref="E17:O17">+E18+E19+E20+E21+E22+E23+E24</f>
        <v>235</v>
      </c>
      <c r="F17" s="629">
        <f t="shared" si="4"/>
        <v>0</v>
      </c>
      <c r="G17" s="629">
        <f t="shared" si="4"/>
        <v>235</v>
      </c>
      <c r="H17" s="629">
        <f t="shared" si="4"/>
        <v>71</v>
      </c>
      <c r="I17" s="629">
        <f t="shared" si="4"/>
        <v>732</v>
      </c>
      <c r="J17" s="629">
        <f t="shared" si="4"/>
        <v>164</v>
      </c>
      <c r="K17" s="629">
        <f t="shared" si="4"/>
        <v>0</v>
      </c>
      <c r="L17" s="629">
        <f t="shared" si="4"/>
        <v>1</v>
      </c>
      <c r="M17" s="629">
        <f t="shared" si="4"/>
        <v>1</v>
      </c>
      <c r="N17" s="629">
        <f t="shared" si="4"/>
        <v>0</v>
      </c>
      <c r="O17" s="629">
        <f t="shared" si="4"/>
        <v>0</v>
      </c>
    </row>
    <row r="18" spans="1:15" ht="19.5" customHeight="1">
      <c r="A18" s="627" t="s">
        <v>54</v>
      </c>
      <c r="B18" s="628" t="s">
        <v>139</v>
      </c>
      <c r="C18" s="629">
        <f t="shared" si="1"/>
        <v>624</v>
      </c>
      <c r="D18" s="629">
        <v>370</v>
      </c>
      <c r="E18" s="629">
        <f t="shared" si="2"/>
        <v>113</v>
      </c>
      <c r="F18" s="629"/>
      <c r="G18" s="629">
        <v>113</v>
      </c>
      <c r="H18" s="629">
        <v>10</v>
      </c>
      <c r="I18" s="629">
        <v>125</v>
      </c>
      <c r="J18" s="629">
        <v>6</v>
      </c>
      <c r="K18" s="629"/>
      <c r="L18" s="629"/>
      <c r="M18" s="629"/>
      <c r="N18" s="629"/>
      <c r="O18" s="629"/>
    </row>
    <row r="19" spans="1:15" ht="19.5" customHeight="1">
      <c r="A19" s="627" t="s">
        <v>55</v>
      </c>
      <c r="B19" s="628" t="s">
        <v>140</v>
      </c>
      <c r="C19" s="629">
        <f t="shared" si="1"/>
        <v>128</v>
      </c>
      <c r="D19" s="629">
        <v>94</v>
      </c>
      <c r="E19" s="629">
        <f t="shared" si="2"/>
        <v>9</v>
      </c>
      <c r="F19" s="629"/>
      <c r="G19" s="629">
        <v>9</v>
      </c>
      <c r="H19" s="629"/>
      <c r="I19" s="629">
        <v>22</v>
      </c>
      <c r="J19" s="629">
        <v>2</v>
      </c>
      <c r="K19" s="629"/>
      <c r="L19" s="629">
        <v>1</v>
      </c>
      <c r="M19" s="629"/>
      <c r="N19" s="629"/>
      <c r="O19" s="629"/>
    </row>
    <row r="20" spans="1:15" ht="19.5" customHeight="1">
      <c r="A20" s="627" t="s">
        <v>141</v>
      </c>
      <c r="B20" s="628" t="s">
        <v>142</v>
      </c>
      <c r="C20" s="629">
        <f t="shared" si="1"/>
        <v>3723</v>
      </c>
      <c r="D20" s="629">
        <v>2840</v>
      </c>
      <c r="E20" s="629">
        <f t="shared" si="2"/>
        <v>112</v>
      </c>
      <c r="F20" s="629"/>
      <c r="G20" s="629">
        <v>112</v>
      </c>
      <c r="H20" s="629">
        <v>60</v>
      </c>
      <c r="I20" s="629">
        <v>572</v>
      </c>
      <c r="J20" s="629">
        <v>138</v>
      </c>
      <c r="K20" s="629"/>
      <c r="L20" s="629">
        <v>0</v>
      </c>
      <c r="M20" s="629">
        <v>1</v>
      </c>
      <c r="N20" s="629"/>
      <c r="O20" s="629"/>
    </row>
    <row r="21" spans="1:15" ht="19.5" customHeight="1">
      <c r="A21" s="627" t="s">
        <v>143</v>
      </c>
      <c r="B21" s="628" t="s">
        <v>144</v>
      </c>
      <c r="C21" s="629">
        <f t="shared" si="1"/>
        <v>189</v>
      </c>
      <c r="D21" s="629">
        <v>176</v>
      </c>
      <c r="E21" s="629">
        <f t="shared" si="2"/>
        <v>0</v>
      </c>
      <c r="F21" s="629"/>
      <c r="G21" s="629">
        <v>0</v>
      </c>
      <c r="H21" s="629"/>
      <c r="I21" s="629">
        <v>9</v>
      </c>
      <c r="J21" s="629">
        <v>4</v>
      </c>
      <c r="K21" s="629"/>
      <c r="L21" s="629"/>
      <c r="M21" s="629"/>
      <c r="N21" s="629"/>
      <c r="O21" s="629"/>
    </row>
    <row r="22" spans="1:15" ht="19.5" customHeight="1">
      <c r="A22" s="627" t="s">
        <v>145</v>
      </c>
      <c r="B22" s="628" t="s">
        <v>146</v>
      </c>
      <c r="C22" s="629">
        <f t="shared" si="1"/>
        <v>3</v>
      </c>
      <c r="D22" s="629">
        <v>3</v>
      </c>
      <c r="E22" s="629">
        <f t="shared" si="2"/>
        <v>0</v>
      </c>
      <c r="F22" s="629"/>
      <c r="G22" s="629">
        <v>0</v>
      </c>
      <c r="H22" s="629"/>
      <c r="I22" s="629"/>
      <c r="J22" s="629">
        <v>0</v>
      </c>
      <c r="K22" s="629"/>
      <c r="L22" s="629"/>
      <c r="M22" s="629"/>
      <c r="N22" s="629"/>
      <c r="O22" s="629"/>
    </row>
    <row r="23" spans="1:15" ht="25.5">
      <c r="A23" s="627" t="s">
        <v>147</v>
      </c>
      <c r="B23" s="630" t="s">
        <v>148</v>
      </c>
      <c r="C23" s="629">
        <f t="shared" si="1"/>
        <v>0</v>
      </c>
      <c r="D23" s="629">
        <v>0</v>
      </c>
      <c r="E23" s="629">
        <f t="shared" si="2"/>
        <v>0</v>
      </c>
      <c r="F23" s="629"/>
      <c r="G23" s="629"/>
      <c r="H23" s="629"/>
      <c r="I23" s="629"/>
      <c r="J23" s="629">
        <v>0</v>
      </c>
      <c r="K23" s="629"/>
      <c r="L23" s="629"/>
      <c r="M23" s="629"/>
      <c r="N23" s="629"/>
      <c r="O23" s="629"/>
    </row>
    <row r="24" spans="1:15" ht="19.5" customHeight="1">
      <c r="A24" s="627" t="s">
        <v>149</v>
      </c>
      <c r="B24" s="628" t="s">
        <v>150</v>
      </c>
      <c r="C24" s="629">
        <f t="shared" si="1"/>
        <v>158</v>
      </c>
      <c r="D24" s="629">
        <v>138</v>
      </c>
      <c r="E24" s="629">
        <f t="shared" si="2"/>
        <v>1</v>
      </c>
      <c r="F24" s="629"/>
      <c r="G24" s="629">
        <v>1</v>
      </c>
      <c r="H24" s="629">
        <v>1</v>
      </c>
      <c r="I24" s="629">
        <v>4</v>
      </c>
      <c r="J24" s="629">
        <v>14</v>
      </c>
      <c r="K24" s="629"/>
      <c r="L24" s="629"/>
      <c r="M24" s="629"/>
      <c r="N24" s="629"/>
      <c r="O24" s="629"/>
    </row>
    <row r="25" spans="1:15" ht="22.5" customHeight="1">
      <c r="A25" s="627" t="s">
        <v>53</v>
      </c>
      <c r="B25" s="628" t="s">
        <v>151</v>
      </c>
      <c r="C25" s="629">
        <f t="shared" si="1"/>
        <v>504</v>
      </c>
      <c r="D25" s="629">
        <v>402</v>
      </c>
      <c r="E25" s="629">
        <f t="shared" si="2"/>
        <v>40</v>
      </c>
      <c r="F25" s="629"/>
      <c r="G25" s="629">
        <v>40</v>
      </c>
      <c r="H25" s="629">
        <v>5</v>
      </c>
      <c r="I25" s="629">
        <v>46</v>
      </c>
      <c r="J25" s="629">
        <v>10</v>
      </c>
      <c r="K25" s="629">
        <v>0</v>
      </c>
      <c r="L25" s="629"/>
      <c r="M25" s="629">
        <v>1</v>
      </c>
      <c r="N25" s="629"/>
      <c r="O25" s="629"/>
    </row>
    <row r="26" spans="1:15" ht="32.25" customHeight="1">
      <c r="A26" s="650" t="s">
        <v>545</v>
      </c>
      <c r="B26" s="651" t="s">
        <v>763</v>
      </c>
      <c r="C26" s="642">
        <f>(C18+C19)/C17</f>
        <v>0.15585492227979275</v>
      </c>
      <c r="D26" s="642">
        <f aca="true" t="shared" si="5" ref="D26:O26">(D18+D19)/D17</f>
        <v>0.12814139740403205</v>
      </c>
      <c r="E26" s="642">
        <f t="shared" si="5"/>
        <v>0.5191489361702127</v>
      </c>
      <c r="F26" s="642" t="e">
        <f t="shared" si="5"/>
        <v>#DIV/0!</v>
      </c>
      <c r="G26" s="642">
        <f t="shared" si="5"/>
        <v>0.5191489361702127</v>
      </c>
      <c r="H26" s="642">
        <f t="shared" si="5"/>
        <v>0.14084507042253522</v>
      </c>
      <c r="I26" s="642">
        <f t="shared" si="5"/>
        <v>0.20081967213114754</v>
      </c>
      <c r="J26" s="642">
        <f t="shared" si="5"/>
        <v>0.04878048780487805</v>
      </c>
      <c r="K26" s="642" t="e">
        <f t="shared" si="5"/>
        <v>#DIV/0!</v>
      </c>
      <c r="L26" s="642">
        <f t="shared" si="5"/>
        <v>1</v>
      </c>
      <c r="M26" s="642">
        <f t="shared" si="5"/>
        <v>0</v>
      </c>
      <c r="N26" s="642" t="e">
        <f t="shared" si="5"/>
        <v>#DIV/0!</v>
      </c>
      <c r="O26" s="642" t="e">
        <f t="shared" si="5"/>
        <v>#DIV/0!</v>
      </c>
    </row>
    <row r="27" spans="1:15" ht="15">
      <c r="A27" s="631"/>
      <c r="B27" s="632"/>
      <c r="C27" s="633">
        <f>+C11-(C14+C15+C16)</f>
        <v>0</v>
      </c>
      <c r="D27" s="633">
        <f aca="true" t="shared" si="6" ref="D27:O27">+D11-(D14+D15+D16)</f>
        <v>0</v>
      </c>
      <c r="E27" s="633">
        <f t="shared" si="6"/>
        <v>0</v>
      </c>
      <c r="F27" s="633">
        <f t="shared" si="6"/>
        <v>0</v>
      </c>
      <c r="G27" s="633">
        <f t="shared" si="6"/>
        <v>0</v>
      </c>
      <c r="H27" s="633">
        <f t="shared" si="6"/>
        <v>0</v>
      </c>
      <c r="I27" s="633">
        <f t="shared" si="6"/>
        <v>0</v>
      </c>
      <c r="J27" s="633">
        <f t="shared" si="6"/>
        <v>0</v>
      </c>
      <c r="K27" s="633">
        <f t="shared" si="6"/>
        <v>0</v>
      </c>
      <c r="L27" s="633">
        <f t="shared" si="6"/>
        <v>0</v>
      </c>
      <c r="M27" s="633">
        <f t="shared" si="6"/>
        <v>0</v>
      </c>
      <c r="N27" s="633">
        <f t="shared" si="6"/>
        <v>0</v>
      </c>
      <c r="O27" s="633">
        <f t="shared" si="6"/>
        <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view="pageBreakPreview" zoomScale="85" zoomScaleNormal="80" zoomScaleSheetLayoutView="85" zoomScalePageLayoutView="0" workbookViewId="0" topLeftCell="A6">
      <selection activeCell="C22" sqref="C22"/>
    </sheetView>
  </sheetViews>
  <sheetFormatPr defaultColWidth="9.00390625" defaultRowHeight="15.75"/>
  <cols>
    <col min="1" max="1" width="4.25390625" style="410" customWidth="1"/>
    <col min="2" max="2" width="47.375" style="410" customWidth="1"/>
    <col min="3" max="3" width="39.75390625" style="410" customWidth="1"/>
    <col min="4" max="16384" width="9.00390625" style="410" customWidth="1"/>
  </cols>
  <sheetData>
    <row r="1" spans="1:3" s="421" customFormat="1" ht="39.75" customHeight="1">
      <c r="A1" s="1225" t="s">
        <v>561</v>
      </c>
      <c r="B1" s="1226"/>
      <c r="C1" s="1226"/>
    </row>
    <row r="2" spans="1:3" ht="21" customHeight="1">
      <c r="A2" s="1227" t="s">
        <v>70</v>
      </c>
      <c r="B2" s="1228"/>
      <c r="C2" s="660" t="s">
        <v>765</v>
      </c>
    </row>
    <row r="3" spans="1:3" s="423" customFormat="1" ht="15" customHeight="1">
      <c r="A3" s="1229" t="s">
        <v>6</v>
      </c>
      <c r="B3" s="1230"/>
      <c r="C3" s="661">
        <v>1</v>
      </c>
    </row>
    <row r="4" spans="1:4" s="424" customFormat="1" ht="19.5" customHeight="1">
      <c r="A4" s="657" t="s">
        <v>52</v>
      </c>
      <c r="B4" s="635" t="s">
        <v>559</v>
      </c>
      <c r="C4" s="872">
        <f>SUM(C5:C13)</f>
        <v>189</v>
      </c>
      <c r="D4" s="566"/>
    </row>
    <row r="5" spans="1:3" s="26" customFormat="1" ht="19.5" customHeight="1">
      <c r="A5" s="657" t="s">
        <v>54</v>
      </c>
      <c r="B5" s="635" t="s">
        <v>167</v>
      </c>
      <c r="C5" s="806">
        <v>6</v>
      </c>
    </row>
    <row r="6" spans="1:3" s="26" customFormat="1" ht="19.5" customHeight="1">
      <c r="A6" s="657" t="s">
        <v>55</v>
      </c>
      <c r="B6" s="635" t="s">
        <v>169</v>
      </c>
      <c r="C6" s="806"/>
    </row>
    <row r="7" spans="1:3" s="26" customFormat="1" ht="19.5" customHeight="1">
      <c r="A7" s="657" t="s">
        <v>141</v>
      </c>
      <c r="B7" s="635" t="s">
        <v>179</v>
      </c>
      <c r="C7" s="806">
        <v>29</v>
      </c>
    </row>
    <row r="8" spans="1:3" s="26" customFormat="1" ht="19.5" customHeight="1">
      <c r="A8" s="657" t="s">
        <v>143</v>
      </c>
      <c r="B8" s="635" t="s">
        <v>171</v>
      </c>
      <c r="C8" s="806">
        <v>153</v>
      </c>
    </row>
    <row r="9" spans="1:3" s="26" customFormat="1" ht="19.5" customHeight="1">
      <c r="A9" s="657" t="s">
        <v>145</v>
      </c>
      <c r="B9" s="635" t="s">
        <v>155</v>
      </c>
      <c r="C9" s="806">
        <v>1</v>
      </c>
    </row>
    <row r="10" spans="1:3" s="26" customFormat="1" ht="19.5" customHeight="1">
      <c r="A10" s="657" t="s">
        <v>147</v>
      </c>
      <c r="B10" s="635" t="s">
        <v>184</v>
      </c>
      <c r="C10" s="806"/>
    </row>
    <row r="11" spans="1:3" s="26" customFormat="1" ht="19.5" customHeight="1">
      <c r="A11" s="657" t="s">
        <v>149</v>
      </c>
      <c r="B11" s="635" t="s">
        <v>157</v>
      </c>
      <c r="C11" s="806"/>
    </row>
    <row r="12" spans="1:3" s="425" customFormat="1" ht="19.5" customHeight="1">
      <c r="A12" s="657" t="s">
        <v>185</v>
      </c>
      <c r="B12" s="635" t="s">
        <v>186</v>
      </c>
      <c r="C12" s="806"/>
    </row>
    <row r="13" spans="1:3" s="425" customFormat="1" ht="19.5" customHeight="1">
      <c r="A13" s="657" t="s">
        <v>565</v>
      </c>
      <c r="B13" s="635" t="s">
        <v>159</v>
      </c>
      <c r="C13" s="806"/>
    </row>
    <row r="14" spans="1:4" s="425" customFormat="1" ht="19.5" customHeight="1">
      <c r="A14" s="657" t="s">
        <v>53</v>
      </c>
      <c r="B14" s="635" t="s">
        <v>557</v>
      </c>
      <c r="C14" s="872">
        <f>SUM(C15:C16)</f>
        <v>3</v>
      </c>
      <c r="D14" s="567"/>
    </row>
    <row r="15" spans="1:4" s="425" customFormat="1" ht="19.5" customHeight="1">
      <c r="A15" s="657" t="s">
        <v>56</v>
      </c>
      <c r="B15" s="635" t="s">
        <v>187</v>
      </c>
      <c r="C15" s="629">
        <v>3</v>
      </c>
      <c r="D15" s="567"/>
    </row>
    <row r="16" spans="1:4" s="425" customFormat="1" ht="19.5" customHeight="1">
      <c r="A16" s="657" t="s">
        <v>57</v>
      </c>
      <c r="B16" s="635" t="s">
        <v>159</v>
      </c>
      <c r="C16" s="629"/>
      <c r="D16" s="567"/>
    </row>
    <row r="17" spans="1:4" s="424" customFormat="1" ht="19.5" customHeight="1">
      <c r="A17" s="657" t="s">
        <v>58</v>
      </c>
      <c r="B17" s="635" t="s">
        <v>150</v>
      </c>
      <c r="C17" s="872">
        <f>+C18+C19+C20</f>
        <v>158</v>
      </c>
      <c r="D17" s="567"/>
    </row>
    <row r="18" spans="1:4" s="26" customFormat="1" ht="19.5" customHeight="1">
      <c r="A18" s="657" t="s">
        <v>160</v>
      </c>
      <c r="B18" s="635" t="s">
        <v>188</v>
      </c>
      <c r="C18" s="806">
        <v>54</v>
      </c>
      <c r="D18" s="567"/>
    </row>
    <row r="19" spans="1:4" s="26" customFormat="1" ht="30">
      <c r="A19" s="657" t="s">
        <v>162</v>
      </c>
      <c r="B19" s="635" t="s">
        <v>163</v>
      </c>
      <c r="C19" s="806">
        <v>42</v>
      </c>
      <c r="D19" s="567"/>
    </row>
    <row r="20" spans="1:4" s="26" customFormat="1" ht="19.5" customHeight="1">
      <c r="A20" s="657" t="s">
        <v>164</v>
      </c>
      <c r="B20" s="635" t="s">
        <v>165</v>
      </c>
      <c r="C20" s="806">
        <v>62</v>
      </c>
      <c r="D20" s="567"/>
    </row>
    <row r="21" spans="1:4" s="26" customFormat="1" ht="19.5" customHeight="1">
      <c r="A21" s="657" t="s">
        <v>73</v>
      </c>
      <c r="B21" s="635" t="s">
        <v>554</v>
      </c>
      <c r="C21" s="872">
        <f>SUM(C22:C28)</f>
        <v>128</v>
      </c>
      <c r="D21" s="567"/>
    </row>
    <row r="22" spans="1:4" s="26" customFormat="1" ht="19.5" customHeight="1">
      <c r="A22" s="657" t="s">
        <v>166</v>
      </c>
      <c r="B22" s="635" t="s">
        <v>167</v>
      </c>
      <c r="C22" s="806">
        <v>1</v>
      </c>
      <c r="D22" s="567"/>
    </row>
    <row r="23" spans="1:4" s="26" customFormat="1" ht="19.5" customHeight="1">
      <c r="A23" s="657" t="s">
        <v>168</v>
      </c>
      <c r="B23" s="635" t="s">
        <v>169</v>
      </c>
      <c r="C23" s="806"/>
      <c r="D23" s="567"/>
    </row>
    <row r="24" spans="1:4" s="26" customFormat="1" ht="19.5" customHeight="1">
      <c r="A24" s="657" t="s">
        <v>170</v>
      </c>
      <c r="B24" s="635" t="s">
        <v>189</v>
      </c>
      <c r="C24" s="806">
        <v>126</v>
      </c>
      <c r="D24" s="567"/>
    </row>
    <row r="25" spans="1:4" s="26" customFormat="1" ht="19.5" customHeight="1">
      <c r="A25" s="657" t="s">
        <v>172</v>
      </c>
      <c r="B25" s="635" t="s">
        <v>154</v>
      </c>
      <c r="C25" s="806"/>
      <c r="D25" s="567"/>
    </row>
    <row r="26" spans="1:4" s="26" customFormat="1" ht="19.5" customHeight="1">
      <c r="A26" s="657" t="s">
        <v>173</v>
      </c>
      <c r="B26" s="635" t="s">
        <v>190</v>
      </c>
      <c r="C26" s="806">
        <v>1</v>
      </c>
      <c r="D26" s="567"/>
    </row>
    <row r="27" spans="1:4" s="26" customFormat="1" ht="19.5" customHeight="1">
      <c r="A27" s="657" t="s">
        <v>174</v>
      </c>
      <c r="B27" s="635" t="s">
        <v>157</v>
      </c>
      <c r="C27" s="806"/>
      <c r="D27" s="567"/>
    </row>
    <row r="28" spans="1:4" s="26" customFormat="1" ht="19.5" customHeight="1">
      <c r="A28" s="657" t="s">
        <v>191</v>
      </c>
      <c r="B28" s="635" t="s">
        <v>192</v>
      </c>
      <c r="C28" s="806"/>
      <c r="D28" s="567"/>
    </row>
    <row r="29" spans="1:4" s="26" customFormat="1" ht="19.5" customHeight="1">
      <c r="A29" s="657" t="s">
        <v>74</v>
      </c>
      <c r="B29" s="635" t="s">
        <v>558</v>
      </c>
      <c r="C29" s="872">
        <f>SUM(C30:C32)</f>
        <v>504</v>
      </c>
      <c r="D29" s="567"/>
    </row>
    <row r="30" spans="1:3" ht="19.5" customHeight="1">
      <c r="A30" s="657" t="s">
        <v>176</v>
      </c>
      <c r="B30" s="635" t="s">
        <v>167</v>
      </c>
      <c r="C30" s="806">
        <v>488</v>
      </c>
    </row>
    <row r="31" spans="1:3" s="26" customFormat="1" ht="19.5" customHeight="1">
      <c r="A31" s="657" t="s">
        <v>177</v>
      </c>
      <c r="B31" s="635" t="s">
        <v>169</v>
      </c>
      <c r="C31" s="806"/>
    </row>
    <row r="32" spans="1:3" s="26" customFormat="1" ht="19.5" customHeight="1">
      <c r="A32" s="657" t="s">
        <v>178</v>
      </c>
      <c r="B32" s="635" t="s">
        <v>189</v>
      </c>
      <c r="C32" s="806">
        <v>16</v>
      </c>
    </row>
    <row r="33" spans="1:3" s="26" customFormat="1" ht="25.5" customHeight="1">
      <c r="A33" s="1231"/>
      <c r="B33" s="1231"/>
      <c r="C33" s="662" t="str">
        <f>'Thong tin'!B8</f>
        <v>Trà Vinh, ngày 1 tháng 7 năm 2016</v>
      </c>
    </row>
    <row r="34" spans="1:3" s="26" customFormat="1" ht="18.75">
      <c r="A34" s="1233" t="s">
        <v>4</v>
      </c>
      <c r="B34" s="1233"/>
      <c r="C34" s="659" t="str">
        <f>'Thong tin'!B7</f>
        <v>PHÓ CỤC TRƯỞNG</v>
      </c>
    </row>
    <row r="35" spans="1:3" s="26" customFormat="1" ht="18.75">
      <c r="A35" s="471"/>
      <c r="B35" s="472"/>
      <c r="C35" s="472"/>
    </row>
    <row r="36" spans="1:3" s="26" customFormat="1" ht="15.75">
      <c r="A36" s="471"/>
      <c r="B36" s="473"/>
      <c r="C36" s="473"/>
    </row>
    <row r="37" spans="1:3" s="26" customFormat="1" ht="15.75">
      <c r="A37" s="471"/>
      <c r="B37" s="471"/>
      <c r="C37" s="471"/>
    </row>
    <row r="38" spans="1:3" ht="15.75">
      <c r="A38" s="474"/>
      <c r="B38" s="475"/>
      <c r="C38" s="476"/>
    </row>
    <row r="39" spans="1:3" ht="15.75">
      <c r="A39" s="477"/>
      <c r="B39" s="476"/>
      <c r="C39" s="477"/>
    </row>
    <row r="40" spans="1:3" s="424" customFormat="1" ht="18.75">
      <c r="A40" s="1232" t="str">
        <f>'Thong tin'!B5</f>
        <v>Nhan Quốc Hải</v>
      </c>
      <c r="B40" s="1232"/>
      <c r="C40" s="478" t="str">
        <f>'Thong tin'!B6</f>
        <v>Trần Việt Hồng</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80" zoomScaleSheetLayoutView="80" zoomScalePageLayoutView="0" workbookViewId="0" topLeftCell="A6">
      <selection activeCell="C26" sqref="C26"/>
    </sheetView>
  </sheetViews>
  <sheetFormatPr defaultColWidth="9.00390625" defaultRowHeight="15.75"/>
  <cols>
    <col min="1" max="1" width="4.125" style="421" customWidth="1"/>
    <col min="2" max="2" width="26.375" style="387" customWidth="1"/>
    <col min="3" max="3" width="12.25390625" style="387" customWidth="1"/>
    <col min="4" max="5" width="9.375" style="387" customWidth="1"/>
    <col min="6" max="6" width="9.50390625" style="387" bestFit="1" customWidth="1"/>
    <col min="7" max="7" width="10.00390625" style="387" customWidth="1"/>
    <col min="8" max="9" width="8.25390625" style="387" customWidth="1"/>
    <col min="10" max="10" width="9.625" style="387" customWidth="1"/>
    <col min="11" max="14" width="8.25390625" style="387" customWidth="1"/>
    <col min="15" max="16384" width="9.00390625" style="387" customWidth="1"/>
  </cols>
  <sheetData>
    <row r="1" spans="1:16" ht="23.25" customHeight="1">
      <c r="A1" s="1236" t="s">
        <v>31</v>
      </c>
      <c r="B1" s="1236"/>
      <c r="C1" s="663"/>
      <c r="D1" s="664" t="s">
        <v>193</v>
      </c>
      <c r="E1" s="664"/>
      <c r="F1" s="664"/>
      <c r="G1" s="664"/>
      <c r="H1" s="664"/>
      <c r="I1" s="664"/>
      <c r="J1" s="645"/>
      <c r="K1" s="644"/>
      <c r="L1" s="622" t="s">
        <v>547</v>
      </c>
      <c r="M1" s="644"/>
      <c r="N1" s="645"/>
      <c r="O1" s="408"/>
      <c r="P1" s="408"/>
    </row>
    <row r="2" spans="1:16" ht="16.5" customHeight="1">
      <c r="A2" s="1209" t="s">
        <v>339</v>
      </c>
      <c r="B2" s="1209"/>
      <c r="C2" s="1209"/>
      <c r="D2" s="1210" t="s">
        <v>118</v>
      </c>
      <c r="E2" s="1210"/>
      <c r="F2" s="1210"/>
      <c r="G2" s="1210"/>
      <c r="H2" s="1210"/>
      <c r="I2" s="1210"/>
      <c r="J2" s="664"/>
      <c r="K2" s="622"/>
      <c r="L2" s="622" t="str">
        <f>'Thong tin'!B4</f>
        <v>CTHADS TRÀ VINH</v>
      </c>
      <c r="M2" s="622"/>
      <c r="N2" s="645"/>
      <c r="O2" s="408"/>
      <c r="P2" s="411"/>
    </row>
    <row r="3" spans="1:16" ht="16.5" customHeight="1">
      <c r="A3" s="1209" t="s">
        <v>340</v>
      </c>
      <c r="B3" s="1209"/>
      <c r="C3" s="647"/>
      <c r="D3" s="1211" t="str">
        <f>'Thong tin'!B3</f>
        <v>09 tháng / năm 2016</v>
      </c>
      <c r="E3" s="1211"/>
      <c r="F3" s="1211"/>
      <c r="G3" s="1211"/>
      <c r="H3" s="1211"/>
      <c r="I3" s="1211"/>
      <c r="J3" s="664"/>
      <c r="K3" s="644"/>
      <c r="L3" s="622" t="s">
        <v>762</v>
      </c>
      <c r="M3" s="644"/>
      <c r="N3" s="645"/>
      <c r="O3" s="408"/>
      <c r="P3" s="429"/>
    </row>
    <row r="4" spans="1:16" ht="16.5" customHeight="1">
      <c r="A4" s="644" t="s">
        <v>119</v>
      </c>
      <c r="B4" s="644"/>
      <c r="C4" s="645"/>
      <c r="D4" s="622"/>
      <c r="E4" s="622"/>
      <c r="F4" s="645"/>
      <c r="G4" s="646"/>
      <c r="H4" s="646"/>
      <c r="I4" s="646"/>
      <c r="J4" s="645"/>
      <c r="K4" s="622"/>
      <c r="L4" s="622" t="s">
        <v>404</v>
      </c>
      <c r="M4" s="622"/>
      <c r="N4" s="645"/>
      <c r="O4" s="408"/>
      <c r="P4" s="429"/>
    </row>
    <row r="5" spans="1:16" ht="16.5" customHeight="1">
      <c r="A5" s="610"/>
      <c r="B5" s="645"/>
      <c r="C5" s="665"/>
      <c r="D5" s="645"/>
      <c r="E5" s="645"/>
      <c r="F5" s="647"/>
      <c r="G5" s="648"/>
      <c r="H5" s="648"/>
      <c r="I5" s="648"/>
      <c r="J5" s="647"/>
      <c r="K5" s="623"/>
      <c r="L5" s="623" t="s">
        <v>194</v>
      </c>
      <c r="M5" s="623"/>
      <c r="N5" s="645"/>
      <c r="O5" s="408"/>
      <c r="P5" s="429"/>
    </row>
    <row r="6" spans="1:16" ht="18.75" customHeight="1">
      <c r="A6" s="1191" t="s">
        <v>69</v>
      </c>
      <c r="B6" s="1191"/>
      <c r="C6" s="1191" t="s">
        <v>38</v>
      </c>
      <c r="D6" s="1191" t="s">
        <v>336</v>
      </c>
      <c r="E6" s="1191"/>
      <c r="F6" s="1191"/>
      <c r="G6" s="1191"/>
      <c r="H6" s="1191"/>
      <c r="I6" s="1191"/>
      <c r="J6" s="1191"/>
      <c r="K6" s="1191"/>
      <c r="L6" s="1191"/>
      <c r="M6" s="1191"/>
      <c r="N6" s="1191"/>
      <c r="O6" s="428"/>
      <c r="P6" s="430"/>
    </row>
    <row r="7" spans="1:16" ht="27" customHeight="1">
      <c r="A7" s="1191"/>
      <c r="B7" s="1191"/>
      <c r="C7" s="1191"/>
      <c r="D7" s="1222" t="s">
        <v>195</v>
      </c>
      <c r="E7" s="1222" t="s">
        <v>196</v>
      </c>
      <c r="F7" s="1222"/>
      <c r="G7" s="1222"/>
      <c r="H7" s="1222" t="s">
        <v>197</v>
      </c>
      <c r="I7" s="1222" t="s">
        <v>123</v>
      </c>
      <c r="J7" s="1222" t="s">
        <v>198</v>
      </c>
      <c r="K7" s="1222" t="s">
        <v>125</v>
      </c>
      <c r="L7" s="1222" t="s">
        <v>126</v>
      </c>
      <c r="M7" s="1222" t="s">
        <v>127</v>
      </c>
      <c r="N7" s="1222" t="s">
        <v>128</v>
      </c>
      <c r="O7" s="429"/>
      <c r="P7" s="429"/>
    </row>
    <row r="8" spans="1:16" ht="18" customHeight="1">
      <c r="A8" s="1191"/>
      <c r="B8" s="1191"/>
      <c r="C8" s="1191"/>
      <c r="D8" s="1222"/>
      <c r="E8" s="1222" t="s">
        <v>37</v>
      </c>
      <c r="F8" s="1222" t="s">
        <v>7</v>
      </c>
      <c r="G8" s="1222"/>
      <c r="H8" s="1222"/>
      <c r="I8" s="1222"/>
      <c r="J8" s="1222"/>
      <c r="K8" s="1222"/>
      <c r="L8" s="1222"/>
      <c r="M8" s="1222"/>
      <c r="N8" s="1222"/>
      <c r="O8" s="1235"/>
      <c r="P8" s="1235"/>
    </row>
    <row r="9" spans="1:16" ht="26.25" customHeight="1">
      <c r="A9" s="1191"/>
      <c r="B9" s="1191"/>
      <c r="C9" s="1191"/>
      <c r="D9" s="1222"/>
      <c r="E9" s="1222"/>
      <c r="F9" s="693" t="s">
        <v>199</v>
      </c>
      <c r="G9" s="693" t="s">
        <v>200</v>
      </c>
      <c r="H9" s="1222"/>
      <c r="I9" s="1222"/>
      <c r="J9" s="1222"/>
      <c r="K9" s="1222"/>
      <c r="L9" s="1222"/>
      <c r="M9" s="1222"/>
      <c r="N9" s="1222"/>
      <c r="O9" s="431"/>
      <c r="P9" s="431"/>
    </row>
    <row r="10" spans="1:16" s="433" customFormat="1" ht="20.25" customHeight="1">
      <c r="A10" s="1234" t="s">
        <v>40</v>
      </c>
      <c r="B10" s="1234"/>
      <c r="C10" s="694">
        <v>1</v>
      </c>
      <c r="D10" s="694">
        <v>2</v>
      </c>
      <c r="E10" s="694">
        <v>3</v>
      </c>
      <c r="F10" s="694">
        <v>4</v>
      </c>
      <c r="G10" s="694">
        <v>5</v>
      </c>
      <c r="H10" s="694">
        <v>6</v>
      </c>
      <c r="I10" s="694">
        <v>7</v>
      </c>
      <c r="J10" s="694">
        <v>8</v>
      </c>
      <c r="K10" s="694">
        <v>9</v>
      </c>
      <c r="L10" s="694">
        <v>10</v>
      </c>
      <c r="M10" s="694">
        <v>11</v>
      </c>
      <c r="N10" s="694">
        <v>12</v>
      </c>
      <c r="O10" s="432"/>
      <c r="P10" s="432"/>
    </row>
    <row r="11" spans="1:16" ht="21" customHeight="1">
      <c r="A11" s="627" t="s">
        <v>0</v>
      </c>
      <c r="B11" s="649" t="s">
        <v>131</v>
      </c>
      <c r="C11" s="873">
        <f>+D11+E11+H11+I11+J11+K11+L11+M11+N11</f>
        <v>24928095</v>
      </c>
      <c r="D11" s="873">
        <f>+D12+D13</f>
        <v>8607730</v>
      </c>
      <c r="E11" s="873">
        <f>+F11+G11</f>
        <v>8056270</v>
      </c>
      <c r="F11" s="873">
        <f>+F12+F13</f>
        <v>209163</v>
      </c>
      <c r="G11" s="873">
        <f aca="true" t="shared" si="0" ref="G11:N11">+G12+G13</f>
        <v>7847107</v>
      </c>
      <c r="H11" s="873">
        <f t="shared" si="0"/>
        <v>1600</v>
      </c>
      <c r="I11" s="873">
        <f t="shared" si="0"/>
        <v>848582</v>
      </c>
      <c r="J11" s="873">
        <f t="shared" si="0"/>
        <v>4490499</v>
      </c>
      <c r="K11" s="873">
        <f t="shared" si="0"/>
        <v>4960</v>
      </c>
      <c r="L11" s="873">
        <f t="shared" si="0"/>
        <v>1000</v>
      </c>
      <c r="M11" s="873">
        <f t="shared" si="0"/>
        <v>0</v>
      </c>
      <c r="N11" s="873">
        <f t="shared" si="0"/>
        <v>2917454</v>
      </c>
      <c r="O11" s="430"/>
      <c r="P11" s="430"/>
    </row>
    <row r="12" spans="1:16" ht="21" customHeight="1">
      <c r="A12" s="627">
        <v>1</v>
      </c>
      <c r="B12" s="628" t="s">
        <v>132</v>
      </c>
      <c r="C12" s="873">
        <f aca="true" t="shared" si="1" ref="C12:C26">+D12+E12+H12+I12+J12+K12+L12+M12+N12</f>
        <v>13139639</v>
      </c>
      <c r="D12" s="873">
        <v>4102168</v>
      </c>
      <c r="E12" s="873">
        <f aca="true" t="shared" si="2" ref="E12:E26">+F12+G12</f>
        <v>6450751</v>
      </c>
      <c r="F12" s="873">
        <v>166226</v>
      </c>
      <c r="G12" s="873">
        <v>6284525</v>
      </c>
      <c r="H12" s="873"/>
      <c r="I12" s="873">
        <v>146932</v>
      </c>
      <c r="J12" s="873">
        <v>2357537</v>
      </c>
      <c r="K12" s="873"/>
      <c r="L12" s="873"/>
      <c r="M12" s="873"/>
      <c r="N12" s="873">
        <v>82251</v>
      </c>
      <c r="O12" s="429"/>
      <c r="P12" s="429"/>
    </row>
    <row r="13" spans="1:16" ht="21" customHeight="1">
      <c r="A13" s="627">
        <v>2</v>
      </c>
      <c r="B13" s="628" t="s">
        <v>133</v>
      </c>
      <c r="C13" s="873">
        <f t="shared" si="1"/>
        <v>11788456</v>
      </c>
      <c r="D13" s="873">
        <v>4505562</v>
      </c>
      <c r="E13" s="873">
        <f t="shared" si="2"/>
        <v>1605519</v>
      </c>
      <c r="F13" s="873">
        <v>42937</v>
      </c>
      <c r="G13" s="873">
        <v>1562582</v>
      </c>
      <c r="H13" s="873">
        <v>1600</v>
      </c>
      <c r="I13" s="873">
        <v>701650</v>
      </c>
      <c r="J13" s="873">
        <v>2132962</v>
      </c>
      <c r="K13" s="873">
        <v>4960</v>
      </c>
      <c r="L13" s="873">
        <v>1000</v>
      </c>
      <c r="M13" s="873"/>
      <c r="N13" s="873">
        <v>2835203</v>
      </c>
      <c r="O13" s="429"/>
      <c r="P13" s="429"/>
    </row>
    <row r="14" spans="1:16" ht="21" customHeight="1">
      <c r="A14" s="627" t="s">
        <v>1</v>
      </c>
      <c r="B14" s="628" t="s">
        <v>134</v>
      </c>
      <c r="C14" s="873">
        <f t="shared" si="1"/>
        <v>383368</v>
      </c>
      <c r="D14" s="873">
        <v>198062</v>
      </c>
      <c r="E14" s="873">
        <f t="shared" si="2"/>
        <v>57312</v>
      </c>
      <c r="F14" s="873">
        <v>0</v>
      </c>
      <c r="G14" s="873">
        <v>57312</v>
      </c>
      <c r="H14" s="873"/>
      <c r="I14" s="873">
        <v>1602</v>
      </c>
      <c r="J14" s="873">
        <v>126392</v>
      </c>
      <c r="K14" s="873">
        <v>0</v>
      </c>
      <c r="L14" s="873"/>
      <c r="M14" s="873"/>
      <c r="N14" s="873"/>
      <c r="O14" s="429"/>
      <c r="P14" s="429"/>
    </row>
    <row r="15" spans="1:16" ht="21" customHeight="1">
      <c r="A15" s="627" t="s">
        <v>9</v>
      </c>
      <c r="B15" s="628" t="s">
        <v>135</v>
      </c>
      <c r="C15" s="873">
        <f t="shared" si="1"/>
        <v>0</v>
      </c>
      <c r="D15" s="873">
        <v>0</v>
      </c>
      <c r="E15" s="873">
        <f t="shared" si="2"/>
        <v>0</v>
      </c>
      <c r="F15" s="873">
        <v>0</v>
      </c>
      <c r="G15" s="873">
        <v>0</v>
      </c>
      <c r="H15" s="873"/>
      <c r="I15" s="873"/>
      <c r="J15" s="873">
        <v>0</v>
      </c>
      <c r="K15" s="873">
        <v>0</v>
      </c>
      <c r="L15" s="873"/>
      <c r="M15" s="873"/>
      <c r="N15" s="873"/>
      <c r="O15" s="429"/>
      <c r="P15" s="429"/>
    </row>
    <row r="16" spans="1:16" ht="21" customHeight="1">
      <c r="A16" s="627" t="s">
        <v>136</v>
      </c>
      <c r="B16" s="628" t="s">
        <v>137</v>
      </c>
      <c r="C16" s="873">
        <f t="shared" si="1"/>
        <v>24544727</v>
      </c>
      <c r="D16" s="873">
        <f>+D17+D26</f>
        <v>8409668</v>
      </c>
      <c r="E16" s="873">
        <f t="shared" si="2"/>
        <v>7998958</v>
      </c>
      <c r="F16" s="873">
        <f>+F17+F26</f>
        <v>209163</v>
      </c>
      <c r="G16" s="873">
        <f aca="true" t="shared" si="3" ref="G16:N16">+G17+G26</f>
        <v>7789795</v>
      </c>
      <c r="H16" s="873">
        <f t="shared" si="3"/>
        <v>1600</v>
      </c>
      <c r="I16" s="873">
        <f t="shared" si="3"/>
        <v>846980</v>
      </c>
      <c r="J16" s="873">
        <f t="shared" si="3"/>
        <v>4364107</v>
      </c>
      <c r="K16" s="873">
        <f t="shared" si="3"/>
        <v>4960</v>
      </c>
      <c r="L16" s="873">
        <f t="shared" si="3"/>
        <v>1000</v>
      </c>
      <c r="M16" s="873">
        <f t="shared" si="3"/>
        <v>0</v>
      </c>
      <c r="N16" s="873">
        <f t="shared" si="3"/>
        <v>2917454</v>
      </c>
      <c r="O16" s="430"/>
      <c r="P16" s="430"/>
    </row>
    <row r="17" spans="1:16" ht="21" customHeight="1">
      <c r="A17" s="627" t="s">
        <v>52</v>
      </c>
      <c r="B17" s="628" t="s">
        <v>138</v>
      </c>
      <c r="C17" s="873">
        <f t="shared" si="1"/>
        <v>19983410</v>
      </c>
      <c r="D17" s="873">
        <f>+D18+D19+D20+D21+D22+D23+D24+D25</f>
        <v>7137346</v>
      </c>
      <c r="E17" s="873">
        <f t="shared" si="2"/>
        <v>4968500</v>
      </c>
      <c r="F17" s="873">
        <f>+F18+F19+F20+F21+F22+F23+F24+F25</f>
        <v>73695</v>
      </c>
      <c r="G17" s="873">
        <f aca="true" t="shared" si="4" ref="G17:N17">+G18+G19+G20+G21+G22+G23+G24+G25</f>
        <v>4894805</v>
      </c>
      <c r="H17" s="873">
        <f t="shared" si="4"/>
        <v>1600</v>
      </c>
      <c r="I17" s="873">
        <f t="shared" si="4"/>
        <v>800673</v>
      </c>
      <c r="J17" s="873">
        <f t="shared" si="4"/>
        <v>4151877</v>
      </c>
      <c r="K17" s="873">
        <f t="shared" si="4"/>
        <v>4960</v>
      </c>
      <c r="L17" s="873">
        <f t="shared" si="4"/>
        <v>1000</v>
      </c>
      <c r="M17" s="873">
        <f t="shared" si="4"/>
        <v>0</v>
      </c>
      <c r="N17" s="873">
        <f t="shared" si="4"/>
        <v>2917454</v>
      </c>
      <c r="O17" s="430"/>
      <c r="P17" s="428"/>
    </row>
    <row r="18" spans="1:16" ht="21" customHeight="1">
      <c r="A18" s="627" t="s">
        <v>54</v>
      </c>
      <c r="B18" s="628" t="s">
        <v>139</v>
      </c>
      <c r="C18" s="873">
        <f t="shared" si="1"/>
        <v>9509335</v>
      </c>
      <c r="D18" s="873">
        <v>3535274</v>
      </c>
      <c r="E18" s="873">
        <f t="shared" si="2"/>
        <v>992348</v>
      </c>
      <c r="F18" s="873">
        <v>19714</v>
      </c>
      <c r="G18" s="873">
        <v>972634</v>
      </c>
      <c r="H18" s="873">
        <v>1600</v>
      </c>
      <c r="I18" s="873">
        <v>492998</v>
      </c>
      <c r="J18" s="873">
        <v>1645057</v>
      </c>
      <c r="K18" s="873">
        <v>4960</v>
      </c>
      <c r="L18" s="873">
        <v>1000</v>
      </c>
      <c r="M18" s="873"/>
      <c r="N18" s="873">
        <v>2836098</v>
      </c>
      <c r="O18" s="429"/>
      <c r="P18" s="408"/>
    </row>
    <row r="19" spans="1:16" ht="21" customHeight="1">
      <c r="A19" s="627" t="s">
        <v>55</v>
      </c>
      <c r="B19" s="628" t="s">
        <v>140</v>
      </c>
      <c r="C19" s="873">
        <f t="shared" si="1"/>
        <v>71372</v>
      </c>
      <c r="D19" s="873">
        <v>42139</v>
      </c>
      <c r="E19" s="873">
        <f t="shared" si="2"/>
        <v>29233</v>
      </c>
      <c r="F19" s="873"/>
      <c r="G19" s="873">
        <v>29233</v>
      </c>
      <c r="H19" s="873"/>
      <c r="I19" s="873">
        <v>0</v>
      </c>
      <c r="J19" s="873">
        <v>0</v>
      </c>
      <c r="K19" s="873"/>
      <c r="L19" s="873"/>
      <c r="M19" s="873"/>
      <c r="N19" s="873">
        <v>0</v>
      </c>
      <c r="O19" s="429"/>
      <c r="P19" s="408"/>
    </row>
    <row r="20" spans="1:16" ht="21" customHeight="1">
      <c r="A20" s="627" t="s">
        <v>141</v>
      </c>
      <c r="B20" s="628" t="s">
        <v>201</v>
      </c>
      <c r="C20" s="873">
        <f t="shared" si="1"/>
        <v>0</v>
      </c>
      <c r="D20" s="873">
        <v>0</v>
      </c>
      <c r="E20" s="873">
        <f t="shared" si="2"/>
        <v>0</v>
      </c>
      <c r="F20" s="873"/>
      <c r="G20" s="873"/>
      <c r="H20" s="873"/>
      <c r="I20" s="873">
        <v>0</v>
      </c>
      <c r="J20" s="873">
        <v>0</v>
      </c>
      <c r="K20" s="873"/>
      <c r="L20" s="873"/>
      <c r="M20" s="873"/>
      <c r="N20" s="873">
        <v>0</v>
      </c>
      <c r="O20" s="429"/>
      <c r="P20" s="408"/>
    </row>
    <row r="21" spans="1:16" ht="15.75">
      <c r="A21" s="627" t="s">
        <v>143</v>
      </c>
      <c r="B21" s="628" t="s">
        <v>142</v>
      </c>
      <c r="C21" s="873">
        <f t="shared" si="1"/>
        <v>7885214</v>
      </c>
      <c r="D21" s="873">
        <v>3028261</v>
      </c>
      <c r="E21" s="873">
        <f t="shared" si="2"/>
        <v>2345787</v>
      </c>
      <c r="F21" s="873">
        <v>53981</v>
      </c>
      <c r="G21" s="873">
        <v>2291806</v>
      </c>
      <c r="H21" s="873"/>
      <c r="I21" s="873">
        <v>292940</v>
      </c>
      <c r="J21" s="873">
        <v>2141170</v>
      </c>
      <c r="K21" s="873">
        <v>0</v>
      </c>
      <c r="L21" s="873"/>
      <c r="M21" s="873"/>
      <c r="N21" s="873">
        <v>77056</v>
      </c>
      <c r="O21" s="429"/>
      <c r="P21" s="408"/>
    </row>
    <row r="22" spans="1:16" ht="21" customHeight="1">
      <c r="A22" s="627" t="s">
        <v>145</v>
      </c>
      <c r="B22" s="628" t="s">
        <v>144</v>
      </c>
      <c r="C22" s="873">
        <f t="shared" si="1"/>
        <v>1911428</v>
      </c>
      <c r="D22" s="873">
        <v>195611</v>
      </c>
      <c r="E22" s="873">
        <f t="shared" si="2"/>
        <v>1552535</v>
      </c>
      <c r="F22" s="873"/>
      <c r="G22" s="873">
        <v>1552535</v>
      </c>
      <c r="H22" s="873"/>
      <c r="I22" s="873">
        <v>0</v>
      </c>
      <c r="J22" s="873">
        <v>163282</v>
      </c>
      <c r="K22" s="873"/>
      <c r="L22" s="873"/>
      <c r="M22" s="873"/>
      <c r="N22" s="873"/>
      <c r="O22" s="429"/>
      <c r="P22" s="408"/>
    </row>
    <row r="23" spans="1:16" ht="21" customHeight="1">
      <c r="A23" s="627" t="s">
        <v>147</v>
      </c>
      <c r="B23" s="628" t="s">
        <v>146</v>
      </c>
      <c r="C23" s="873">
        <f t="shared" si="1"/>
        <v>127030</v>
      </c>
      <c r="D23" s="873">
        <v>127030</v>
      </c>
      <c r="E23" s="873">
        <f t="shared" si="2"/>
        <v>0</v>
      </c>
      <c r="F23" s="873"/>
      <c r="G23" s="873">
        <v>0</v>
      </c>
      <c r="H23" s="873"/>
      <c r="I23" s="873">
        <v>0</v>
      </c>
      <c r="J23" s="873">
        <v>0</v>
      </c>
      <c r="K23" s="873"/>
      <c r="L23" s="873"/>
      <c r="M23" s="873"/>
      <c r="N23" s="873"/>
      <c r="O23" s="429"/>
      <c r="P23" s="408"/>
    </row>
    <row r="24" spans="1:16" ht="25.5">
      <c r="A24" s="627" t="s">
        <v>149</v>
      </c>
      <c r="B24" s="630" t="s">
        <v>148</v>
      </c>
      <c r="C24" s="873">
        <f t="shared" si="1"/>
        <v>0</v>
      </c>
      <c r="D24" s="873">
        <v>0</v>
      </c>
      <c r="E24" s="873">
        <f t="shared" si="2"/>
        <v>0</v>
      </c>
      <c r="F24" s="873"/>
      <c r="G24" s="873">
        <v>0</v>
      </c>
      <c r="H24" s="873"/>
      <c r="I24" s="873"/>
      <c r="J24" s="873">
        <v>0</v>
      </c>
      <c r="K24" s="873"/>
      <c r="L24" s="873"/>
      <c r="M24" s="873"/>
      <c r="N24" s="873"/>
      <c r="O24" s="429"/>
      <c r="P24" s="408"/>
    </row>
    <row r="25" spans="1:16" ht="21" customHeight="1">
      <c r="A25" s="627" t="s">
        <v>185</v>
      </c>
      <c r="B25" s="628" t="s">
        <v>150</v>
      </c>
      <c r="C25" s="873">
        <f t="shared" si="1"/>
        <v>479031</v>
      </c>
      <c r="D25" s="873">
        <v>209031</v>
      </c>
      <c r="E25" s="873">
        <f t="shared" si="2"/>
        <v>48597</v>
      </c>
      <c r="F25" s="873"/>
      <c r="G25" s="873">
        <v>48597</v>
      </c>
      <c r="H25" s="873"/>
      <c r="I25" s="873">
        <v>14735</v>
      </c>
      <c r="J25" s="873">
        <v>202368</v>
      </c>
      <c r="K25" s="873"/>
      <c r="L25" s="873"/>
      <c r="M25" s="873"/>
      <c r="N25" s="873">
        <v>4300</v>
      </c>
      <c r="O25" s="429"/>
      <c r="P25" s="408"/>
    </row>
    <row r="26" spans="1:16" ht="21" customHeight="1">
      <c r="A26" s="627" t="s">
        <v>53</v>
      </c>
      <c r="B26" s="628" t="s">
        <v>151</v>
      </c>
      <c r="C26" s="873">
        <f t="shared" si="1"/>
        <v>4561317</v>
      </c>
      <c r="D26" s="873">
        <v>1272322</v>
      </c>
      <c r="E26" s="873">
        <f t="shared" si="2"/>
        <v>3030458</v>
      </c>
      <c r="F26" s="873">
        <v>135468</v>
      </c>
      <c r="G26" s="873">
        <v>2894990</v>
      </c>
      <c r="H26" s="873"/>
      <c r="I26" s="873">
        <v>46307</v>
      </c>
      <c r="J26" s="873">
        <v>212230</v>
      </c>
      <c r="K26" s="873">
        <v>0</v>
      </c>
      <c r="L26" s="873"/>
      <c r="M26" s="873"/>
      <c r="N26" s="873">
        <v>0</v>
      </c>
      <c r="O26" s="430"/>
      <c r="P26" s="428"/>
    </row>
    <row r="27" spans="1:16" ht="30.75" customHeight="1">
      <c r="A27" s="650" t="s">
        <v>545</v>
      </c>
      <c r="B27" s="695" t="s">
        <v>766</v>
      </c>
      <c r="C27" s="874">
        <f>(C18+C19+C20)/C17</f>
        <v>0.47943303970643647</v>
      </c>
      <c r="D27" s="874">
        <f aca="true" t="shared" si="5" ref="D27:N27">(D18+D19+D20)/D17</f>
        <v>0.5012245448097934</v>
      </c>
      <c r="E27" s="874">
        <f t="shared" si="5"/>
        <v>0.20561155278252993</v>
      </c>
      <c r="F27" s="874">
        <f t="shared" si="5"/>
        <v>0.26750797204695026</v>
      </c>
      <c r="G27" s="874">
        <f t="shared" si="5"/>
        <v>0.20467965526716592</v>
      </c>
      <c r="H27" s="874">
        <f t="shared" si="5"/>
        <v>1</v>
      </c>
      <c r="I27" s="874">
        <f t="shared" si="5"/>
        <v>0.6157295175433667</v>
      </c>
      <c r="J27" s="874">
        <f t="shared" si="5"/>
        <v>0.3962200710666525</v>
      </c>
      <c r="K27" s="874">
        <f t="shared" si="5"/>
        <v>1</v>
      </c>
      <c r="L27" s="874">
        <f t="shared" si="5"/>
        <v>1</v>
      </c>
      <c r="M27" s="874" t="e">
        <f t="shared" si="5"/>
        <v>#DIV/0!</v>
      </c>
      <c r="N27" s="874">
        <f t="shared" si="5"/>
        <v>0.9721140419009178</v>
      </c>
      <c r="O27" s="429"/>
      <c r="P27" s="408"/>
    </row>
    <row r="28" spans="1:14" ht="15">
      <c r="A28" s="631"/>
      <c r="B28" s="632"/>
      <c r="C28" s="633">
        <f>+C11-(C14+C15+C16)</f>
        <v>0</v>
      </c>
      <c r="D28" s="633">
        <f aca="true" t="shared" si="6" ref="D28:N28">+D11-(D14+D15+D16)</f>
        <v>0</v>
      </c>
      <c r="E28" s="633">
        <f t="shared" si="6"/>
        <v>0</v>
      </c>
      <c r="F28" s="633">
        <f t="shared" si="6"/>
        <v>0</v>
      </c>
      <c r="G28" s="633">
        <f t="shared" si="6"/>
        <v>0</v>
      </c>
      <c r="H28" s="633">
        <f t="shared" si="6"/>
        <v>0</v>
      </c>
      <c r="I28" s="633">
        <f t="shared" si="6"/>
        <v>0</v>
      </c>
      <c r="J28" s="633">
        <f t="shared" si="6"/>
        <v>0</v>
      </c>
      <c r="K28" s="633">
        <f t="shared" si="6"/>
        <v>0</v>
      </c>
      <c r="L28" s="633">
        <f t="shared" si="6"/>
        <v>0</v>
      </c>
      <c r="M28" s="633">
        <f t="shared" si="6"/>
        <v>0</v>
      </c>
      <c r="N28" s="633">
        <f t="shared" si="6"/>
        <v>0</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70" zoomScaleNormal="80" zoomScaleSheetLayoutView="70" zoomScalePageLayoutView="0" workbookViewId="0" topLeftCell="A12">
      <selection activeCell="C26" sqref="C26"/>
    </sheetView>
  </sheetViews>
  <sheetFormatPr defaultColWidth="9.00390625" defaultRowHeight="15.75"/>
  <cols>
    <col min="1" max="1" width="4.25390625" style="410" customWidth="1"/>
    <col min="2" max="2" width="46.875" style="410" customWidth="1"/>
    <col min="3" max="3" width="39.50390625" style="410" customWidth="1"/>
    <col min="4" max="4" width="15.25390625" style="410" customWidth="1"/>
    <col min="5" max="16384" width="9.00390625" style="410" customWidth="1"/>
  </cols>
  <sheetData>
    <row r="1" spans="1:3" s="421" customFormat="1" ht="36" customHeight="1">
      <c r="A1" s="1225" t="s">
        <v>203</v>
      </c>
      <c r="B1" s="1226"/>
      <c r="C1" s="1226"/>
    </row>
    <row r="2" spans="1:3" s="424" customFormat="1" ht="21.75" customHeight="1">
      <c r="A2" s="1239" t="s">
        <v>70</v>
      </c>
      <c r="B2" s="1240"/>
      <c r="C2" s="656" t="s">
        <v>767</v>
      </c>
    </row>
    <row r="3" spans="1:3" s="424" customFormat="1" ht="24.75" customHeight="1">
      <c r="A3" s="1241" t="s">
        <v>6</v>
      </c>
      <c r="B3" s="1242"/>
      <c r="C3" s="634">
        <v>1</v>
      </c>
    </row>
    <row r="4" spans="1:4" ht="21" customHeight="1">
      <c r="A4" s="657" t="s">
        <v>52</v>
      </c>
      <c r="B4" s="635" t="s">
        <v>559</v>
      </c>
      <c r="C4" s="876">
        <f>+SUM(C5:C11)</f>
        <v>1911428</v>
      </c>
      <c r="D4" s="566"/>
    </row>
    <row r="5" spans="1:4" s="26" customFormat="1" ht="21" customHeight="1">
      <c r="A5" s="657" t="s">
        <v>54</v>
      </c>
      <c r="B5" s="635" t="s">
        <v>152</v>
      </c>
      <c r="C5" s="811">
        <v>122220</v>
      </c>
      <c r="D5" s="566"/>
    </row>
    <row r="6" spans="1:4" s="26" customFormat="1" ht="21" customHeight="1">
      <c r="A6" s="657" t="s">
        <v>55</v>
      </c>
      <c r="B6" s="635" t="s">
        <v>153</v>
      </c>
      <c r="C6" s="811">
        <v>1544652</v>
      </c>
      <c r="D6" s="566"/>
    </row>
    <row r="7" spans="1:4" s="26" customFormat="1" ht="21" customHeight="1">
      <c r="A7" s="657" t="s">
        <v>141</v>
      </c>
      <c r="B7" s="635" t="s">
        <v>154</v>
      </c>
      <c r="C7" s="811">
        <v>244556</v>
      </c>
      <c r="D7" s="566"/>
    </row>
    <row r="8" spans="1:4" s="26" customFormat="1" ht="21" customHeight="1">
      <c r="A8" s="657" t="s">
        <v>143</v>
      </c>
      <c r="B8" s="635" t="s">
        <v>155</v>
      </c>
      <c r="C8" s="875"/>
      <c r="D8" s="566"/>
    </row>
    <row r="9" spans="1:4" s="26" customFormat="1" ht="21" customHeight="1">
      <c r="A9" s="657" t="s">
        <v>145</v>
      </c>
      <c r="B9" s="635" t="s">
        <v>156</v>
      </c>
      <c r="C9" s="875"/>
      <c r="D9" s="566"/>
    </row>
    <row r="10" spans="1:4" s="26" customFormat="1" ht="21" customHeight="1">
      <c r="A10" s="657" t="s">
        <v>147</v>
      </c>
      <c r="B10" s="635" t="s">
        <v>157</v>
      </c>
      <c r="C10" s="875">
        <v>0</v>
      </c>
      <c r="D10" s="566"/>
    </row>
    <row r="11" spans="1:4" s="26" customFormat="1" ht="21" customHeight="1">
      <c r="A11" s="657" t="s">
        <v>149</v>
      </c>
      <c r="B11" s="635" t="s">
        <v>159</v>
      </c>
      <c r="C11" s="875"/>
      <c r="D11" s="566"/>
    </row>
    <row r="12" spans="1:4" s="425" customFormat="1" ht="21" customHeight="1">
      <c r="A12" s="657" t="s">
        <v>53</v>
      </c>
      <c r="B12" s="635" t="s">
        <v>555</v>
      </c>
      <c r="C12" s="876">
        <f>+C13+C14</f>
        <v>127030</v>
      </c>
      <c r="D12" s="566"/>
    </row>
    <row r="13" spans="1:4" s="26" customFormat="1" ht="21" customHeight="1">
      <c r="A13" s="657" t="s">
        <v>56</v>
      </c>
      <c r="B13" s="635" t="s">
        <v>158</v>
      </c>
      <c r="C13" s="808">
        <v>127030</v>
      </c>
      <c r="D13" s="566"/>
    </row>
    <row r="14" spans="1:4" ht="21" customHeight="1">
      <c r="A14" s="657" t="s">
        <v>57</v>
      </c>
      <c r="B14" s="635" t="s">
        <v>159</v>
      </c>
      <c r="C14" s="875"/>
      <c r="D14" s="566"/>
    </row>
    <row r="15" spans="1:4" ht="21" customHeight="1">
      <c r="A15" s="657" t="s">
        <v>58</v>
      </c>
      <c r="B15" s="636" t="s">
        <v>150</v>
      </c>
      <c r="C15" s="876">
        <f>+C16+C17+C18</f>
        <v>479031</v>
      </c>
      <c r="D15" s="566"/>
    </row>
    <row r="16" spans="1:4" ht="21" customHeight="1">
      <c r="A16" s="657" t="s">
        <v>160</v>
      </c>
      <c r="B16" s="635" t="s">
        <v>188</v>
      </c>
      <c r="C16" s="808">
        <v>170420</v>
      </c>
      <c r="D16" s="566"/>
    </row>
    <row r="17" spans="1:4" s="26" customFormat="1" ht="30">
      <c r="A17" s="657" t="s">
        <v>162</v>
      </c>
      <c r="B17" s="635" t="s">
        <v>163</v>
      </c>
      <c r="C17" s="808">
        <v>297986</v>
      </c>
      <c r="D17" s="566"/>
    </row>
    <row r="18" spans="1:4" s="26" customFormat="1" ht="21" customHeight="1">
      <c r="A18" s="657" t="s">
        <v>164</v>
      </c>
      <c r="B18" s="635" t="s">
        <v>165</v>
      </c>
      <c r="C18" s="877">
        <v>10625</v>
      </c>
      <c r="D18" s="566"/>
    </row>
    <row r="19" spans="1:4" s="26" customFormat="1" ht="21" customHeight="1">
      <c r="A19" s="657" t="s">
        <v>73</v>
      </c>
      <c r="B19" s="635" t="s">
        <v>560</v>
      </c>
      <c r="C19" s="876">
        <f>+SUM(C20:C25)</f>
        <v>71372</v>
      </c>
      <c r="D19" s="566"/>
    </row>
    <row r="20" spans="1:4" s="26" customFormat="1" ht="21" customHeight="1">
      <c r="A20" s="657" t="s">
        <v>166</v>
      </c>
      <c r="B20" s="635" t="s">
        <v>167</v>
      </c>
      <c r="C20" s="808">
        <v>58106</v>
      </c>
      <c r="D20" s="566"/>
    </row>
    <row r="21" spans="1:4" s="26" customFormat="1" ht="21" customHeight="1">
      <c r="A21" s="657" t="s">
        <v>168</v>
      </c>
      <c r="B21" s="635" t="s">
        <v>169</v>
      </c>
      <c r="C21" s="808">
        <v>2307</v>
      </c>
      <c r="D21" s="566"/>
    </row>
    <row r="22" spans="1:4" s="26" customFormat="1" ht="21" customHeight="1">
      <c r="A22" s="657" t="s">
        <v>170</v>
      </c>
      <c r="B22" s="635" t="s">
        <v>171</v>
      </c>
      <c r="C22" s="808">
        <v>250</v>
      </c>
      <c r="D22" s="566"/>
    </row>
    <row r="23" spans="1:4" s="26" customFormat="1" ht="21" customHeight="1">
      <c r="A23" s="657" t="s">
        <v>172</v>
      </c>
      <c r="B23" s="635" t="s">
        <v>155</v>
      </c>
      <c r="C23" s="808">
        <v>10709</v>
      </c>
      <c r="D23" s="566"/>
    </row>
    <row r="24" spans="1:4" s="26" customFormat="1" ht="21" customHeight="1">
      <c r="A24" s="657" t="s">
        <v>173</v>
      </c>
      <c r="B24" s="635" t="s">
        <v>202</v>
      </c>
      <c r="C24" s="808"/>
      <c r="D24" s="566"/>
    </row>
    <row r="25" spans="1:4" s="26" customFormat="1" ht="21" customHeight="1">
      <c r="A25" s="657" t="s">
        <v>174</v>
      </c>
      <c r="B25" s="635" t="s">
        <v>175</v>
      </c>
      <c r="C25" s="808"/>
      <c r="D25" s="566"/>
    </row>
    <row r="26" spans="1:4" s="26" customFormat="1" ht="21" customHeight="1">
      <c r="A26" s="657" t="s">
        <v>74</v>
      </c>
      <c r="B26" s="635" t="s">
        <v>558</v>
      </c>
      <c r="C26" s="876">
        <f>+C27+C28+C29</f>
        <v>4561317</v>
      </c>
      <c r="D26" s="566"/>
    </row>
    <row r="27" spans="1:4" s="26" customFormat="1" ht="21" customHeight="1">
      <c r="A27" s="657" t="s">
        <v>176</v>
      </c>
      <c r="B27" s="635" t="s">
        <v>167</v>
      </c>
      <c r="C27" s="808">
        <v>3819950</v>
      </c>
      <c r="D27" s="566"/>
    </row>
    <row r="28" spans="1:4" ht="21" customHeight="1">
      <c r="A28" s="657" t="s">
        <v>177</v>
      </c>
      <c r="B28" s="635" t="s">
        <v>169</v>
      </c>
      <c r="C28" s="809"/>
      <c r="D28" s="566"/>
    </row>
    <row r="29" spans="1:4" s="26" customFormat="1" ht="21" customHeight="1">
      <c r="A29" s="657" t="s">
        <v>178</v>
      </c>
      <c r="B29" s="635" t="s">
        <v>179</v>
      </c>
      <c r="C29" s="808">
        <v>741367</v>
      </c>
      <c r="D29" s="566"/>
    </row>
    <row r="30" spans="1:3" s="424" customFormat="1" ht="27" customHeight="1">
      <c r="A30" s="1237"/>
      <c r="B30" s="1237"/>
      <c r="C30" s="667" t="str">
        <f>'Thong tin'!B8</f>
        <v>Trà Vinh, ngày 1 tháng 7 năm 2016</v>
      </c>
    </row>
    <row r="31" spans="1:3" s="424" customFormat="1" ht="15.75" customHeight="1">
      <c r="A31" s="1238" t="s">
        <v>180</v>
      </c>
      <c r="B31" s="1238"/>
      <c r="C31" s="659" t="str">
        <f>'Thong tin'!B7</f>
        <v>PHÓ CỤC TRƯỞNG</v>
      </c>
    </row>
    <row r="32" spans="1:3" s="437" customFormat="1" ht="18.75">
      <c r="A32" s="479"/>
      <c r="B32" s="480"/>
      <c r="C32" s="481"/>
    </row>
    <row r="33" spans="1:3" s="424" customFormat="1" ht="15.75" customHeight="1">
      <c r="A33" s="479"/>
      <c r="B33" s="482"/>
      <c r="C33" s="479"/>
    </row>
    <row r="34" spans="1:3" s="424" customFormat="1" ht="15.75" customHeight="1">
      <c r="A34" s="479"/>
      <c r="B34" s="482"/>
      <c r="C34" s="479"/>
    </row>
    <row r="35" spans="1:3" s="424" customFormat="1" ht="15.75" customHeight="1">
      <c r="A35" s="479"/>
      <c r="B35" s="483"/>
      <c r="C35" s="481"/>
    </row>
    <row r="36" spans="1:3" s="424" customFormat="1" ht="15.75" customHeight="1">
      <c r="A36" s="479"/>
      <c r="B36" s="482"/>
      <c r="C36" s="479"/>
    </row>
    <row r="37" spans="1:3" s="424" customFormat="1" ht="18.75" hidden="1">
      <c r="A37" s="484" t="s">
        <v>47</v>
      </c>
      <c r="B37" s="485"/>
      <c r="C37" s="485"/>
    </row>
    <row r="38" spans="1:3" s="424" customFormat="1" ht="18.75" hidden="1">
      <c r="A38" s="479"/>
      <c r="B38" s="479" t="s">
        <v>50</v>
      </c>
      <c r="C38" s="479"/>
    </row>
    <row r="39" spans="1:3" s="424" customFormat="1" ht="18.75" hidden="1">
      <c r="A39" s="479"/>
      <c r="B39" s="479" t="s">
        <v>64</v>
      </c>
      <c r="C39" s="479"/>
    </row>
    <row r="40" spans="1:3" s="424" customFormat="1" ht="18.75" hidden="1">
      <c r="A40" s="479"/>
      <c r="B40" s="479" t="s">
        <v>62</v>
      </c>
      <c r="C40" s="479"/>
    </row>
    <row r="41" spans="1:3" s="424" customFormat="1" ht="18.75" hidden="1">
      <c r="A41" s="479"/>
      <c r="B41" s="479" t="s">
        <v>65</v>
      </c>
      <c r="C41" s="479"/>
    </row>
    <row r="42" spans="1:3" s="424" customFormat="1" ht="18.75">
      <c r="A42" s="479"/>
      <c r="B42" s="479"/>
      <c r="C42" s="479"/>
    </row>
    <row r="43" spans="1:3" s="424" customFormat="1" ht="18.75">
      <c r="A43" s="1232" t="str">
        <f>'Thong tin'!B5</f>
        <v>Nhan Quốc Hải</v>
      </c>
      <c r="B43" s="1232"/>
      <c r="C43" s="478" t="str">
        <f>'Thong tin'!B6</f>
        <v>Trần Việt Hồng</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90" zoomScaleNormal="85" zoomScaleSheetLayoutView="90" zoomScalePageLayoutView="0" workbookViewId="0" topLeftCell="A8">
      <selection activeCell="C17" sqref="C17"/>
    </sheetView>
  </sheetViews>
  <sheetFormatPr defaultColWidth="9.00390625" defaultRowHeight="15.75"/>
  <cols>
    <col min="1" max="1" width="3.625" style="421" customWidth="1"/>
    <col min="2" max="2" width="17.875" style="387" customWidth="1"/>
    <col min="3" max="3" width="11.75390625" style="387" customWidth="1"/>
    <col min="4" max="4" width="10.50390625" style="387" customWidth="1"/>
    <col min="5" max="5" width="8.375" style="387" customWidth="1"/>
    <col min="6" max="6" width="7.625" style="387" customWidth="1"/>
    <col min="7" max="7" width="8.625" style="387" customWidth="1"/>
    <col min="8" max="9" width="7.625" style="387" customWidth="1"/>
    <col min="10" max="10" width="10.75390625" style="387" customWidth="1"/>
    <col min="11" max="11" width="7.125" style="387" customWidth="1"/>
    <col min="12" max="12" width="8.125" style="387" customWidth="1"/>
    <col min="13" max="13" width="7.125" style="387" customWidth="1"/>
    <col min="14" max="15" width="7.625" style="387" customWidth="1"/>
    <col min="16" max="16384" width="9.00390625" style="387" customWidth="1"/>
  </cols>
  <sheetData>
    <row r="1" spans="1:17" ht="24.75" customHeight="1">
      <c r="A1" s="1259" t="s">
        <v>32</v>
      </c>
      <c r="B1" s="1259"/>
      <c r="C1" s="668"/>
      <c r="D1" s="1260" t="s">
        <v>193</v>
      </c>
      <c r="E1" s="1260"/>
      <c r="F1" s="1260"/>
      <c r="G1" s="1260"/>
      <c r="H1" s="1260"/>
      <c r="I1" s="1260"/>
      <c r="J1" s="1260"/>
      <c r="K1" s="1260"/>
      <c r="L1" s="1259" t="s">
        <v>547</v>
      </c>
      <c r="M1" s="1259"/>
      <c r="N1" s="1259"/>
      <c r="O1" s="1259"/>
      <c r="P1" s="408"/>
      <c r="Q1" s="408"/>
    </row>
    <row r="2" spans="1:17" ht="16.5" customHeight="1">
      <c r="A2" s="1259" t="s">
        <v>339</v>
      </c>
      <c r="B2" s="1259"/>
      <c r="C2" s="1259"/>
      <c r="D2" s="1260" t="s">
        <v>182</v>
      </c>
      <c r="E2" s="1260"/>
      <c r="F2" s="1260"/>
      <c r="G2" s="1260"/>
      <c r="H2" s="1260"/>
      <c r="I2" s="1260"/>
      <c r="J2" s="1260"/>
      <c r="K2" s="1260"/>
      <c r="L2" s="1259" t="str">
        <f>'Thong tin'!B4</f>
        <v>CTHADS TRÀ VINH</v>
      </c>
      <c r="M2" s="1259"/>
      <c r="N2" s="1259"/>
      <c r="O2" s="1259"/>
      <c r="P2" s="408"/>
      <c r="Q2" s="411"/>
    </row>
    <row r="3" spans="1:17" ht="16.5" customHeight="1">
      <c r="A3" s="1259" t="s">
        <v>340</v>
      </c>
      <c r="B3" s="1259"/>
      <c r="C3" s="669"/>
      <c r="D3" s="1260" t="str">
        <f>'Thong tin'!B3</f>
        <v>09 tháng / năm 2016</v>
      </c>
      <c r="E3" s="1260"/>
      <c r="F3" s="1260"/>
      <c r="G3" s="1260"/>
      <c r="H3" s="1260"/>
      <c r="I3" s="1260"/>
      <c r="J3" s="1260"/>
      <c r="K3" s="1260"/>
      <c r="L3" s="1259" t="s">
        <v>762</v>
      </c>
      <c r="M3" s="1259"/>
      <c r="N3" s="1259"/>
      <c r="O3" s="1259"/>
      <c r="P3" s="408"/>
      <c r="Q3" s="429"/>
    </row>
    <row r="4" spans="1:17" ht="16.5" customHeight="1">
      <c r="A4" s="670" t="s">
        <v>119</v>
      </c>
      <c r="B4" s="671"/>
      <c r="C4" s="669"/>
      <c r="D4" s="671"/>
      <c r="E4" s="671"/>
      <c r="F4" s="669"/>
      <c r="G4" s="672"/>
      <c r="H4" s="672"/>
      <c r="I4" s="672"/>
      <c r="J4" s="669"/>
      <c r="K4" s="671"/>
      <c r="L4" s="1259" t="s">
        <v>404</v>
      </c>
      <c r="M4" s="1259"/>
      <c r="N4" s="1259"/>
      <c r="O4" s="1259"/>
      <c r="P4" s="408"/>
      <c r="Q4" s="429"/>
    </row>
    <row r="5" spans="1:17" ht="16.5" customHeight="1">
      <c r="A5" s="673"/>
      <c r="B5" s="669"/>
      <c r="C5" s="669"/>
      <c r="D5" s="669"/>
      <c r="E5" s="669"/>
      <c r="F5" s="674"/>
      <c r="G5" s="675"/>
      <c r="H5" s="675"/>
      <c r="I5" s="675"/>
      <c r="J5" s="674"/>
      <c r="K5" s="676"/>
      <c r="L5" s="676"/>
      <c r="M5" s="676" t="s">
        <v>194</v>
      </c>
      <c r="N5" s="669"/>
      <c r="O5" s="669"/>
      <c r="P5" s="408"/>
      <c r="Q5" s="429"/>
    </row>
    <row r="6" spans="1:17" ht="18.75" customHeight="1">
      <c r="A6" s="1261" t="s">
        <v>69</v>
      </c>
      <c r="B6" s="1262"/>
      <c r="C6" s="1247" t="s">
        <v>38</v>
      </c>
      <c r="D6" s="1247" t="s">
        <v>335</v>
      </c>
      <c r="E6" s="1249"/>
      <c r="F6" s="1249"/>
      <c r="G6" s="1249"/>
      <c r="H6" s="1249"/>
      <c r="I6" s="1249"/>
      <c r="J6" s="1249"/>
      <c r="K6" s="1249"/>
      <c r="L6" s="1249"/>
      <c r="M6" s="1249"/>
      <c r="N6" s="1249"/>
      <c r="O6" s="1250"/>
      <c r="P6" s="428"/>
      <c r="Q6" s="430"/>
    </row>
    <row r="7" spans="1:17" ht="20.25" customHeight="1">
      <c r="A7" s="1263"/>
      <c r="B7" s="1264"/>
      <c r="C7" s="1248"/>
      <c r="D7" s="1251" t="s">
        <v>120</v>
      </c>
      <c r="E7" s="1253" t="s">
        <v>121</v>
      </c>
      <c r="F7" s="1254"/>
      <c r="G7" s="1255"/>
      <c r="H7" s="1243" t="s">
        <v>122</v>
      </c>
      <c r="I7" s="1243" t="s">
        <v>123</v>
      </c>
      <c r="J7" s="1243" t="s">
        <v>198</v>
      </c>
      <c r="K7" s="1243" t="s">
        <v>125</v>
      </c>
      <c r="L7" s="1243" t="s">
        <v>126</v>
      </c>
      <c r="M7" s="1243" t="s">
        <v>127</v>
      </c>
      <c r="N7" s="1243" t="s">
        <v>183</v>
      </c>
      <c r="O7" s="1243" t="s">
        <v>128</v>
      </c>
      <c r="P7" s="429"/>
      <c r="Q7" s="429"/>
    </row>
    <row r="8" spans="1:17" ht="21.75" customHeight="1">
      <c r="A8" s="1263"/>
      <c r="B8" s="1264"/>
      <c r="C8" s="1248"/>
      <c r="D8" s="1251"/>
      <c r="E8" s="1256" t="s">
        <v>37</v>
      </c>
      <c r="F8" s="1257" t="s">
        <v>7</v>
      </c>
      <c r="G8" s="1258"/>
      <c r="H8" s="1243"/>
      <c r="I8" s="1243"/>
      <c r="J8" s="1243"/>
      <c r="K8" s="1243"/>
      <c r="L8" s="1243"/>
      <c r="M8" s="1243"/>
      <c r="N8" s="1243"/>
      <c r="O8" s="1243"/>
      <c r="P8" s="1235"/>
      <c r="Q8" s="1235"/>
    </row>
    <row r="9" spans="1:17" ht="21.75" customHeight="1">
      <c r="A9" s="1265"/>
      <c r="B9" s="1266"/>
      <c r="C9" s="1248"/>
      <c r="D9" s="1252"/>
      <c r="E9" s="1244"/>
      <c r="F9" s="677" t="s">
        <v>199</v>
      </c>
      <c r="G9" s="678" t="s">
        <v>200</v>
      </c>
      <c r="H9" s="1244"/>
      <c r="I9" s="1244"/>
      <c r="J9" s="1244"/>
      <c r="K9" s="1244"/>
      <c r="L9" s="1244"/>
      <c r="M9" s="1244"/>
      <c r="N9" s="1244"/>
      <c r="O9" s="1244"/>
      <c r="P9" s="431"/>
      <c r="Q9" s="431"/>
    </row>
    <row r="10" spans="1:17" s="392" customFormat="1" ht="22.5" customHeight="1">
      <c r="A10" s="1245" t="s">
        <v>40</v>
      </c>
      <c r="B10" s="1246"/>
      <c r="C10" s="679">
        <v>1</v>
      </c>
      <c r="D10" s="679">
        <v>2</v>
      </c>
      <c r="E10" s="679">
        <v>3</v>
      </c>
      <c r="F10" s="679">
        <v>4</v>
      </c>
      <c r="G10" s="679">
        <v>5</v>
      </c>
      <c r="H10" s="679">
        <v>6</v>
      </c>
      <c r="I10" s="679">
        <v>7</v>
      </c>
      <c r="J10" s="679">
        <v>8</v>
      </c>
      <c r="K10" s="679">
        <v>9</v>
      </c>
      <c r="L10" s="679">
        <v>10</v>
      </c>
      <c r="M10" s="679">
        <v>11</v>
      </c>
      <c r="N10" s="679">
        <v>12</v>
      </c>
      <c r="O10" s="679">
        <v>13</v>
      </c>
      <c r="P10" s="438"/>
      <c r="Q10" s="438"/>
    </row>
    <row r="11" spans="1:17" ht="21" customHeight="1">
      <c r="A11" s="680" t="s">
        <v>0</v>
      </c>
      <c r="B11" s="681" t="s">
        <v>131</v>
      </c>
      <c r="C11" s="682">
        <f>+D11+E11+H11+I11+J11+K11+L11+M11+N11+O11</f>
        <v>658302067</v>
      </c>
      <c r="D11" s="682">
        <f aca="true" t="shared" si="0" ref="D11:O11">+D12+D13</f>
        <v>280097480</v>
      </c>
      <c r="E11" s="682">
        <f>+F11+G11</f>
        <v>16163324</v>
      </c>
      <c r="F11" s="682">
        <f t="shared" si="0"/>
        <v>0</v>
      </c>
      <c r="G11" s="682">
        <f t="shared" si="0"/>
        <v>16163324</v>
      </c>
      <c r="H11" s="682">
        <f t="shared" si="0"/>
        <v>0</v>
      </c>
      <c r="I11" s="682">
        <f t="shared" si="0"/>
        <v>16672582</v>
      </c>
      <c r="J11" s="682">
        <f t="shared" si="0"/>
        <v>335998339</v>
      </c>
      <c r="K11" s="682">
        <f t="shared" si="0"/>
        <v>0</v>
      </c>
      <c r="L11" s="682">
        <f t="shared" si="0"/>
        <v>9350083</v>
      </c>
      <c r="M11" s="682">
        <f t="shared" si="0"/>
        <v>20259</v>
      </c>
      <c r="N11" s="682">
        <f t="shared" si="0"/>
        <v>0</v>
      </c>
      <c r="O11" s="682">
        <f t="shared" si="0"/>
        <v>0</v>
      </c>
      <c r="P11" s="430"/>
      <c r="Q11" s="430"/>
    </row>
    <row r="12" spans="1:17" ht="21" customHeight="1">
      <c r="A12" s="683">
        <v>1</v>
      </c>
      <c r="B12" s="684" t="s">
        <v>132</v>
      </c>
      <c r="C12" s="682">
        <f aca="true" t="shared" si="1" ref="C12:C25">+D12+E12+H12+I12+J12+K12+L12+M12+N12+O12</f>
        <v>458715970</v>
      </c>
      <c r="D12" s="682">
        <v>175118302</v>
      </c>
      <c r="E12" s="682">
        <f aca="true" t="shared" si="2" ref="E12:E25">+F12+G12</f>
        <v>9958347</v>
      </c>
      <c r="F12" s="682"/>
      <c r="G12" s="682">
        <v>9958347</v>
      </c>
      <c r="H12" s="682"/>
      <c r="I12" s="682">
        <v>3956383</v>
      </c>
      <c r="J12" s="682">
        <v>265194230</v>
      </c>
      <c r="K12" s="682"/>
      <c r="L12" s="682">
        <v>4488708</v>
      </c>
      <c r="M12" s="682"/>
      <c r="N12" s="682"/>
      <c r="O12" s="682"/>
      <c r="P12" s="429"/>
      <c r="Q12" s="429"/>
    </row>
    <row r="13" spans="1:17" ht="21" customHeight="1">
      <c r="A13" s="683">
        <v>2</v>
      </c>
      <c r="B13" s="684" t="s">
        <v>133</v>
      </c>
      <c r="C13" s="682">
        <f t="shared" si="1"/>
        <v>199586097</v>
      </c>
      <c r="D13" s="682">
        <v>104979178</v>
      </c>
      <c r="E13" s="682">
        <f t="shared" si="2"/>
        <v>6204977</v>
      </c>
      <c r="F13" s="682"/>
      <c r="G13" s="682">
        <v>6204977</v>
      </c>
      <c r="H13" s="682"/>
      <c r="I13" s="682">
        <v>12716199</v>
      </c>
      <c r="J13" s="682">
        <v>70804109</v>
      </c>
      <c r="K13" s="682"/>
      <c r="L13" s="682">
        <v>4861375</v>
      </c>
      <c r="M13" s="682">
        <v>20259</v>
      </c>
      <c r="N13" s="682"/>
      <c r="O13" s="682"/>
      <c r="P13" s="429"/>
      <c r="Q13" s="429"/>
    </row>
    <row r="14" spans="1:17" ht="21" customHeight="1">
      <c r="A14" s="683" t="s">
        <v>1</v>
      </c>
      <c r="B14" s="684" t="s">
        <v>134</v>
      </c>
      <c r="C14" s="682">
        <f t="shared" si="1"/>
        <v>15285208</v>
      </c>
      <c r="D14" s="682">
        <v>6481006</v>
      </c>
      <c r="E14" s="682">
        <f t="shared" si="2"/>
        <v>463702</v>
      </c>
      <c r="F14" s="682"/>
      <c r="G14" s="682">
        <v>463702</v>
      </c>
      <c r="H14" s="682"/>
      <c r="I14" s="682">
        <v>2826308</v>
      </c>
      <c r="J14" s="682">
        <v>5514192</v>
      </c>
      <c r="K14" s="682"/>
      <c r="L14" s="682"/>
      <c r="M14" s="682"/>
      <c r="N14" s="682"/>
      <c r="O14" s="682"/>
      <c r="P14" s="429"/>
      <c r="Q14" s="429"/>
    </row>
    <row r="15" spans="1:17" ht="21" customHeight="1">
      <c r="A15" s="683" t="s">
        <v>9</v>
      </c>
      <c r="B15" s="684" t="s">
        <v>135</v>
      </c>
      <c r="C15" s="682">
        <f t="shared" si="1"/>
        <v>0</v>
      </c>
      <c r="D15" s="682"/>
      <c r="E15" s="682">
        <f t="shared" si="2"/>
        <v>0</v>
      </c>
      <c r="F15" s="682"/>
      <c r="G15" s="682"/>
      <c r="H15" s="682"/>
      <c r="I15" s="682"/>
      <c r="J15" s="682"/>
      <c r="K15" s="682"/>
      <c r="L15" s="682"/>
      <c r="M15" s="682"/>
      <c r="N15" s="682"/>
      <c r="O15" s="682"/>
      <c r="P15" s="429"/>
      <c r="Q15" s="429"/>
    </row>
    <row r="16" spans="1:17" ht="21" customHeight="1">
      <c r="A16" s="683" t="s">
        <v>136</v>
      </c>
      <c r="B16" s="684" t="s">
        <v>137</v>
      </c>
      <c r="C16" s="682">
        <f t="shared" si="1"/>
        <v>643016859</v>
      </c>
      <c r="D16" s="682">
        <f>+D17+D25</f>
        <v>273616474</v>
      </c>
      <c r="E16" s="682">
        <f t="shared" si="2"/>
        <v>15699622</v>
      </c>
      <c r="F16" s="682">
        <f aca="true" t="shared" si="3" ref="F16:O16">+F17+F25</f>
        <v>0</v>
      </c>
      <c r="G16" s="682">
        <f t="shared" si="3"/>
        <v>15699622</v>
      </c>
      <c r="H16" s="682">
        <f t="shared" si="3"/>
        <v>0</v>
      </c>
      <c r="I16" s="682">
        <f t="shared" si="3"/>
        <v>13846274</v>
      </c>
      <c r="J16" s="682">
        <f t="shared" si="3"/>
        <v>330484147</v>
      </c>
      <c r="K16" s="682">
        <f t="shared" si="3"/>
        <v>0</v>
      </c>
      <c r="L16" s="682">
        <f t="shared" si="3"/>
        <v>9350083</v>
      </c>
      <c r="M16" s="682">
        <f t="shared" si="3"/>
        <v>20259</v>
      </c>
      <c r="N16" s="682">
        <f t="shared" si="3"/>
        <v>0</v>
      </c>
      <c r="O16" s="682">
        <f t="shared" si="3"/>
        <v>0</v>
      </c>
      <c r="P16" s="430"/>
      <c r="Q16" s="428"/>
    </row>
    <row r="17" spans="1:17" ht="21" customHeight="1">
      <c r="A17" s="683" t="s">
        <v>52</v>
      </c>
      <c r="B17" s="685" t="s">
        <v>138</v>
      </c>
      <c r="C17" s="682">
        <f t="shared" si="1"/>
        <v>599033433</v>
      </c>
      <c r="D17" s="682">
        <f>+SUM(D18:D24)</f>
        <v>241753778</v>
      </c>
      <c r="E17" s="682">
        <f t="shared" si="2"/>
        <v>14449210</v>
      </c>
      <c r="F17" s="682">
        <f aca="true" t="shared" si="4" ref="F17:O17">+SUM(F18:F24)</f>
        <v>0</v>
      </c>
      <c r="G17" s="682">
        <f t="shared" si="4"/>
        <v>14449210</v>
      </c>
      <c r="H17" s="682">
        <f t="shared" si="4"/>
        <v>0</v>
      </c>
      <c r="I17" s="682">
        <f t="shared" si="4"/>
        <v>12983387</v>
      </c>
      <c r="J17" s="682">
        <f t="shared" si="4"/>
        <v>320486445</v>
      </c>
      <c r="K17" s="682">
        <f t="shared" si="4"/>
        <v>0</v>
      </c>
      <c r="L17" s="682">
        <f t="shared" si="4"/>
        <v>9350083</v>
      </c>
      <c r="M17" s="682">
        <f t="shared" si="4"/>
        <v>10530</v>
      </c>
      <c r="N17" s="682">
        <f t="shared" si="4"/>
        <v>0</v>
      </c>
      <c r="O17" s="682">
        <f t="shared" si="4"/>
        <v>0</v>
      </c>
      <c r="P17" s="430"/>
      <c r="Q17" s="428"/>
    </row>
    <row r="18" spans="1:17" ht="21" customHeight="1">
      <c r="A18" s="683" t="s">
        <v>54</v>
      </c>
      <c r="B18" s="684" t="s">
        <v>139</v>
      </c>
      <c r="C18" s="682">
        <f t="shared" si="1"/>
        <v>80566948</v>
      </c>
      <c r="D18" s="682">
        <v>30954914</v>
      </c>
      <c r="E18" s="682">
        <f t="shared" si="2"/>
        <v>2480020</v>
      </c>
      <c r="F18" s="682"/>
      <c r="G18" s="682">
        <v>2480020</v>
      </c>
      <c r="H18" s="682"/>
      <c r="I18" s="682">
        <v>5052788</v>
      </c>
      <c r="J18" s="682">
        <v>38249922</v>
      </c>
      <c r="K18" s="682"/>
      <c r="L18" s="682">
        <v>3826304</v>
      </c>
      <c r="M18" s="682">
        <v>3000</v>
      </c>
      <c r="N18" s="682"/>
      <c r="O18" s="682"/>
      <c r="P18" s="429"/>
      <c r="Q18" s="408"/>
    </row>
    <row r="19" spans="1:17" ht="21" customHeight="1">
      <c r="A19" s="683" t="s">
        <v>55</v>
      </c>
      <c r="B19" s="684" t="s">
        <v>140</v>
      </c>
      <c r="C19" s="682">
        <f t="shared" si="1"/>
        <v>20970139</v>
      </c>
      <c r="D19" s="682">
        <v>6099602</v>
      </c>
      <c r="E19" s="682">
        <f t="shared" si="2"/>
        <v>284842</v>
      </c>
      <c r="F19" s="682"/>
      <c r="G19" s="682">
        <v>284842</v>
      </c>
      <c r="H19" s="682"/>
      <c r="I19" s="682">
        <v>804784</v>
      </c>
      <c r="J19" s="682">
        <v>9292203</v>
      </c>
      <c r="K19" s="682"/>
      <c r="L19" s="682">
        <v>4488708</v>
      </c>
      <c r="M19" s="682"/>
      <c r="N19" s="682"/>
      <c r="O19" s="682"/>
      <c r="P19" s="429"/>
      <c r="Q19" s="408"/>
    </row>
    <row r="20" spans="1:17" ht="21" customHeight="1">
      <c r="A20" s="683" t="s">
        <v>141</v>
      </c>
      <c r="B20" s="684" t="s">
        <v>142</v>
      </c>
      <c r="C20" s="682">
        <f t="shared" si="1"/>
        <v>463219390</v>
      </c>
      <c r="D20" s="682">
        <v>182754648</v>
      </c>
      <c r="E20" s="682">
        <f t="shared" si="2"/>
        <v>11591433</v>
      </c>
      <c r="F20" s="682"/>
      <c r="G20" s="682">
        <v>11591433</v>
      </c>
      <c r="H20" s="682"/>
      <c r="I20" s="682">
        <v>6835675</v>
      </c>
      <c r="J20" s="682">
        <v>260995033</v>
      </c>
      <c r="K20" s="682"/>
      <c r="L20" s="682">
        <v>1035071</v>
      </c>
      <c r="M20" s="682">
        <v>7530</v>
      </c>
      <c r="N20" s="682"/>
      <c r="O20" s="682"/>
      <c r="P20" s="429"/>
      <c r="Q20" s="408"/>
    </row>
    <row r="21" spans="1:17" ht="21" customHeight="1">
      <c r="A21" s="683" t="s">
        <v>143</v>
      </c>
      <c r="B21" s="684" t="s">
        <v>144</v>
      </c>
      <c r="C21" s="682">
        <f t="shared" si="1"/>
        <v>13949629</v>
      </c>
      <c r="D21" s="682">
        <v>6672687</v>
      </c>
      <c r="E21" s="682">
        <f t="shared" si="2"/>
        <v>0</v>
      </c>
      <c r="F21" s="682"/>
      <c r="G21" s="682">
        <v>0</v>
      </c>
      <c r="H21" s="682"/>
      <c r="I21" s="682">
        <v>206012</v>
      </c>
      <c r="J21" s="682">
        <v>7070930</v>
      </c>
      <c r="K21" s="682"/>
      <c r="L21" s="682"/>
      <c r="M21" s="682"/>
      <c r="N21" s="682"/>
      <c r="O21" s="682"/>
      <c r="P21" s="429"/>
      <c r="Q21" s="408"/>
    </row>
    <row r="22" spans="1:17" ht="21" customHeight="1">
      <c r="A22" s="683" t="s">
        <v>145</v>
      </c>
      <c r="B22" s="684" t="s">
        <v>146</v>
      </c>
      <c r="C22" s="682">
        <f t="shared" si="1"/>
        <v>75698</v>
      </c>
      <c r="D22" s="682">
        <v>75698</v>
      </c>
      <c r="E22" s="682">
        <f t="shared" si="2"/>
        <v>0</v>
      </c>
      <c r="F22" s="682"/>
      <c r="G22" s="682"/>
      <c r="H22" s="682"/>
      <c r="I22" s="682"/>
      <c r="J22" s="682"/>
      <c r="K22" s="682"/>
      <c r="L22" s="682"/>
      <c r="M22" s="682"/>
      <c r="N22" s="682"/>
      <c r="O22" s="682"/>
      <c r="P22" s="429"/>
      <c r="Q22" s="408"/>
    </row>
    <row r="23" spans="1:17" ht="22.5">
      <c r="A23" s="683" t="s">
        <v>147</v>
      </c>
      <c r="B23" s="686" t="s">
        <v>148</v>
      </c>
      <c r="C23" s="682">
        <f t="shared" si="1"/>
        <v>0</v>
      </c>
      <c r="D23" s="682"/>
      <c r="E23" s="682">
        <f t="shared" si="2"/>
        <v>0</v>
      </c>
      <c r="F23" s="682"/>
      <c r="G23" s="682"/>
      <c r="H23" s="682"/>
      <c r="I23" s="682"/>
      <c r="J23" s="682"/>
      <c r="K23" s="682"/>
      <c r="L23" s="682"/>
      <c r="M23" s="682"/>
      <c r="N23" s="682"/>
      <c r="O23" s="682"/>
      <c r="P23" s="429"/>
      <c r="Q23" s="408"/>
    </row>
    <row r="24" spans="1:17" ht="21" customHeight="1">
      <c r="A24" s="683" t="s">
        <v>149</v>
      </c>
      <c r="B24" s="684" t="s">
        <v>150</v>
      </c>
      <c r="C24" s="682">
        <f t="shared" si="1"/>
        <v>20251629</v>
      </c>
      <c r="D24" s="682">
        <v>15196229</v>
      </c>
      <c r="E24" s="682">
        <f t="shared" si="2"/>
        <v>92915</v>
      </c>
      <c r="F24" s="682"/>
      <c r="G24" s="682">
        <v>92915</v>
      </c>
      <c r="H24" s="682"/>
      <c r="I24" s="682">
        <v>84128</v>
      </c>
      <c r="J24" s="682">
        <v>4878357</v>
      </c>
      <c r="K24" s="682"/>
      <c r="L24" s="682"/>
      <c r="M24" s="682"/>
      <c r="N24" s="682"/>
      <c r="O24" s="682"/>
      <c r="P24" s="429"/>
      <c r="Q24" s="408"/>
    </row>
    <row r="25" spans="1:17" ht="21" customHeight="1">
      <c r="A25" s="683" t="s">
        <v>53</v>
      </c>
      <c r="B25" s="684" t="s">
        <v>151</v>
      </c>
      <c r="C25" s="682">
        <f t="shared" si="1"/>
        <v>43983426</v>
      </c>
      <c r="D25" s="682">
        <v>31862696</v>
      </c>
      <c r="E25" s="682">
        <f t="shared" si="2"/>
        <v>1250412</v>
      </c>
      <c r="F25" s="682"/>
      <c r="G25" s="682">
        <v>1250412</v>
      </c>
      <c r="H25" s="682"/>
      <c r="I25" s="682">
        <v>862887</v>
      </c>
      <c r="J25" s="682">
        <v>9997702</v>
      </c>
      <c r="K25" s="682"/>
      <c r="L25" s="682">
        <v>0</v>
      </c>
      <c r="M25" s="682">
        <v>9729</v>
      </c>
      <c r="N25" s="682"/>
      <c r="O25" s="682"/>
      <c r="P25" s="429"/>
      <c r="Q25" s="408"/>
    </row>
    <row r="26" spans="1:17" ht="23.25">
      <c r="A26" s="687" t="s">
        <v>545</v>
      </c>
      <c r="B26" s="688" t="s">
        <v>763</v>
      </c>
      <c r="C26" s="689">
        <f>(C18+C19)/C17</f>
        <v>0.16950153598522105</v>
      </c>
      <c r="D26" s="689">
        <f aca="true" t="shared" si="5" ref="D26:O26">(D18+D19)/D17</f>
        <v>0.15327378255077362</v>
      </c>
      <c r="E26" s="689">
        <f t="shared" si="5"/>
        <v>0.19135039216676897</v>
      </c>
      <c r="F26" s="689" t="e">
        <f t="shared" si="5"/>
        <v>#DIV/0!</v>
      </c>
      <c r="G26" s="689">
        <f t="shared" si="5"/>
        <v>0.19135039216676897</v>
      </c>
      <c r="H26" s="689" t="e">
        <f t="shared" si="5"/>
        <v>#DIV/0!</v>
      </c>
      <c r="I26" s="689">
        <f t="shared" si="5"/>
        <v>0.4511590080462055</v>
      </c>
      <c r="J26" s="689">
        <f t="shared" si="5"/>
        <v>0.14834363743527437</v>
      </c>
      <c r="K26" s="689" t="e">
        <f t="shared" si="5"/>
        <v>#DIV/0!</v>
      </c>
      <c r="L26" s="689">
        <f t="shared" si="5"/>
        <v>0.8892982019517902</v>
      </c>
      <c r="M26" s="689">
        <f t="shared" si="5"/>
        <v>0.2849002849002849</v>
      </c>
      <c r="N26" s="689" t="e">
        <f t="shared" si="5"/>
        <v>#DIV/0!</v>
      </c>
      <c r="O26" s="689" t="e">
        <f t="shared" si="5"/>
        <v>#DIV/0!</v>
      </c>
      <c r="P26" s="429"/>
      <c r="Q26" s="408"/>
    </row>
    <row r="27" spans="1:15" ht="15">
      <c r="A27" s="690"/>
      <c r="B27" s="691"/>
      <c r="C27" s="691">
        <f>+C11-(C14+C15+C16)</f>
        <v>0</v>
      </c>
      <c r="D27" s="691">
        <f aca="true" t="shared" si="6" ref="D27:O27">+D11-(D14+D15+D16)</f>
        <v>0</v>
      </c>
      <c r="E27" s="691">
        <f t="shared" si="6"/>
        <v>0</v>
      </c>
      <c r="F27" s="691">
        <f t="shared" si="6"/>
        <v>0</v>
      </c>
      <c r="G27" s="691">
        <f t="shared" si="6"/>
        <v>0</v>
      </c>
      <c r="H27" s="691">
        <f t="shared" si="6"/>
        <v>0</v>
      </c>
      <c r="I27" s="691">
        <f t="shared" si="6"/>
        <v>0</v>
      </c>
      <c r="J27" s="691">
        <f t="shared" si="6"/>
        <v>0</v>
      </c>
      <c r="K27" s="691">
        <f t="shared" si="6"/>
        <v>0</v>
      </c>
      <c r="L27" s="691">
        <f t="shared" si="6"/>
        <v>0</v>
      </c>
      <c r="M27" s="691">
        <f t="shared" si="6"/>
        <v>0</v>
      </c>
      <c r="N27" s="691">
        <f t="shared" si="6"/>
        <v>0</v>
      </c>
      <c r="O27" s="691">
        <f t="shared" si="6"/>
        <v>0</v>
      </c>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930" t="s">
        <v>36</v>
      </c>
      <c r="B1" s="930"/>
      <c r="C1" s="930"/>
      <c r="D1" s="930"/>
      <c r="E1" s="929" t="s">
        <v>474</v>
      </c>
      <c r="F1" s="929"/>
      <c r="G1" s="929"/>
      <c r="H1" s="929"/>
      <c r="I1" s="929"/>
      <c r="J1" s="929"/>
      <c r="K1" s="929"/>
      <c r="L1" s="39" t="s">
        <v>450</v>
      </c>
      <c r="M1" s="39"/>
      <c r="N1" s="39"/>
      <c r="O1" s="40"/>
      <c r="P1" s="40"/>
    </row>
    <row r="2" spans="1:16" ht="15.75" customHeight="1">
      <c r="A2" s="931" t="s">
        <v>339</v>
      </c>
      <c r="B2" s="931"/>
      <c r="C2" s="931"/>
      <c r="D2" s="931"/>
      <c r="E2" s="929"/>
      <c r="F2" s="929"/>
      <c r="G2" s="929"/>
      <c r="H2" s="929"/>
      <c r="I2" s="929"/>
      <c r="J2" s="929"/>
      <c r="K2" s="929"/>
      <c r="L2" s="921" t="s">
        <v>353</v>
      </c>
      <c r="M2" s="921"/>
      <c r="N2" s="921"/>
      <c r="O2" s="43"/>
      <c r="P2" s="40"/>
    </row>
    <row r="3" spans="1:16" ht="18" customHeight="1">
      <c r="A3" s="931" t="s">
        <v>340</v>
      </c>
      <c r="B3" s="931"/>
      <c r="C3" s="931"/>
      <c r="D3" s="931"/>
      <c r="E3" s="932" t="s">
        <v>470</v>
      </c>
      <c r="F3" s="932"/>
      <c r="G3" s="932"/>
      <c r="H3" s="932"/>
      <c r="I3" s="932"/>
      <c r="J3" s="932"/>
      <c r="K3" s="44"/>
      <c r="L3" s="922" t="s">
        <v>469</v>
      </c>
      <c r="M3" s="922"/>
      <c r="N3" s="922"/>
      <c r="O3" s="40"/>
      <c r="P3" s="40"/>
    </row>
    <row r="4" spans="1:16" ht="21" customHeight="1">
      <c r="A4" s="928" t="s">
        <v>356</v>
      </c>
      <c r="B4" s="928"/>
      <c r="C4" s="928"/>
      <c r="D4" s="928"/>
      <c r="E4" s="47"/>
      <c r="F4" s="48"/>
      <c r="G4" s="49"/>
      <c r="H4" s="49"/>
      <c r="I4" s="49"/>
      <c r="J4" s="49"/>
      <c r="K4" s="40"/>
      <c r="L4" s="921" t="s">
        <v>351</v>
      </c>
      <c r="M4" s="921"/>
      <c r="N4" s="921"/>
      <c r="O4" s="43"/>
      <c r="P4" s="40"/>
    </row>
    <row r="5" spans="1:16" ht="18" customHeight="1">
      <c r="A5" s="49"/>
      <c r="B5" s="40"/>
      <c r="C5" s="50"/>
      <c r="D5" s="926"/>
      <c r="E5" s="926"/>
      <c r="F5" s="926"/>
      <c r="G5" s="926"/>
      <c r="H5" s="926"/>
      <c r="I5" s="926"/>
      <c r="J5" s="926"/>
      <c r="K5" s="926"/>
      <c r="L5" s="51" t="s">
        <v>357</v>
      </c>
      <c r="M5" s="51"/>
      <c r="N5" s="51"/>
      <c r="O5" s="40"/>
      <c r="P5" s="40"/>
    </row>
    <row r="6" spans="1:18" ht="33" customHeight="1">
      <c r="A6" s="913" t="s">
        <v>72</v>
      </c>
      <c r="B6" s="914"/>
      <c r="C6" s="927" t="s">
        <v>358</v>
      </c>
      <c r="D6" s="927"/>
      <c r="E6" s="927"/>
      <c r="F6" s="927"/>
      <c r="G6" s="923" t="s">
        <v>7</v>
      </c>
      <c r="H6" s="924"/>
      <c r="I6" s="924"/>
      <c r="J6" s="924"/>
      <c r="K6" s="924"/>
      <c r="L6" s="924"/>
      <c r="M6" s="924"/>
      <c r="N6" s="925"/>
      <c r="O6" s="939" t="s">
        <v>359</v>
      </c>
      <c r="P6" s="940"/>
      <c r="Q6" s="940"/>
      <c r="R6" s="941"/>
    </row>
    <row r="7" spans="1:18" ht="29.25" customHeight="1">
      <c r="A7" s="915"/>
      <c r="B7" s="916"/>
      <c r="C7" s="927"/>
      <c r="D7" s="927"/>
      <c r="E7" s="927"/>
      <c r="F7" s="927"/>
      <c r="G7" s="923" t="s">
        <v>360</v>
      </c>
      <c r="H7" s="924"/>
      <c r="I7" s="924"/>
      <c r="J7" s="925"/>
      <c r="K7" s="923" t="s">
        <v>110</v>
      </c>
      <c r="L7" s="924"/>
      <c r="M7" s="924"/>
      <c r="N7" s="925"/>
      <c r="O7" s="53" t="s">
        <v>361</v>
      </c>
      <c r="P7" s="53" t="s">
        <v>362</v>
      </c>
      <c r="Q7" s="942" t="s">
        <v>363</v>
      </c>
      <c r="R7" s="942" t="s">
        <v>364</v>
      </c>
    </row>
    <row r="8" spans="1:18" ht="26.25" customHeight="1">
      <c r="A8" s="915"/>
      <c r="B8" s="916"/>
      <c r="C8" s="910" t="s">
        <v>107</v>
      </c>
      <c r="D8" s="911"/>
      <c r="E8" s="910" t="s">
        <v>106</v>
      </c>
      <c r="F8" s="911"/>
      <c r="G8" s="910" t="s">
        <v>108</v>
      </c>
      <c r="H8" s="912"/>
      <c r="I8" s="910" t="s">
        <v>109</v>
      </c>
      <c r="J8" s="912"/>
      <c r="K8" s="910" t="s">
        <v>111</v>
      </c>
      <c r="L8" s="912"/>
      <c r="M8" s="910" t="s">
        <v>112</v>
      </c>
      <c r="N8" s="912"/>
      <c r="O8" s="944" t="s">
        <v>365</v>
      </c>
      <c r="P8" s="945" t="s">
        <v>366</v>
      </c>
      <c r="Q8" s="942"/>
      <c r="R8" s="942"/>
    </row>
    <row r="9" spans="1:18" ht="30.75" customHeight="1">
      <c r="A9" s="915"/>
      <c r="B9" s="916"/>
      <c r="C9" s="54" t="s">
        <v>3</v>
      </c>
      <c r="D9" s="52" t="s">
        <v>10</v>
      </c>
      <c r="E9" s="52" t="s">
        <v>3</v>
      </c>
      <c r="F9" s="52" t="s">
        <v>10</v>
      </c>
      <c r="G9" s="55" t="s">
        <v>3</v>
      </c>
      <c r="H9" s="55" t="s">
        <v>10</v>
      </c>
      <c r="I9" s="55" t="s">
        <v>3</v>
      </c>
      <c r="J9" s="55" t="s">
        <v>10</v>
      </c>
      <c r="K9" s="55" t="s">
        <v>3</v>
      </c>
      <c r="L9" s="55" t="s">
        <v>10</v>
      </c>
      <c r="M9" s="55" t="s">
        <v>3</v>
      </c>
      <c r="N9" s="55" t="s">
        <v>10</v>
      </c>
      <c r="O9" s="944"/>
      <c r="P9" s="946"/>
      <c r="Q9" s="943"/>
      <c r="R9" s="943"/>
    </row>
    <row r="10" spans="1:18" s="60" customFormat="1" ht="18" customHeight="1">
      <c r="A10" s="935" t="s">
        <v>6</v>
      </c>
      <c r="B10" s="935"/>
      <c r="C10" s="56">
        <v>1</v>
      </c>
      <c r="D10" s="56">
        <v>2</v>
      </c>
      <c r="E10" s="56">
        <v>3</v>
      </c>
      <c r="F10" s="56">
        <v>4</v>
      </c>
      <c r="G10" s="56">
        <v>5</v>
      </c>
      <c r="H10" s="56">
        <v>6</v>
      </c>
      <c r="I10" s="56">
        <v>7</v>
      </c>
      <c r="J10" s="56">
        <v>8</v>
      </c>
      <c r="K10" s="56">
        <v>9</v>
      </c>
      <c r="L10" s="56">
        <v>10</v>
      </c>
      <c r="M10" s="56">
        <v>11</v>
      </c>
      <c r="N10" s="56">
        <v>12</v>
      </c>
      <c r="O10" s="57" t="s">
        <v>104</v>
      </c>
      <c r="P10" s="57" t="s">
        <v>105</v>
      </c>
      <c r="Q10" s="58"/>
      <c r="R10" s="59"/>
    </row>
    <row r="11" spans="1:18" s="60" customFormat="1" ht="18" customHeight="1" hidden="1">
      <c r="A11" s="937" t="s">
        <v>367</v>
      </c>
      <c r="B11" s="938"/>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919" t="s">
        <v>471</v>
      </c>
      <c r="B12" s="920"/>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917" t="s">
        <v>38</v>
      </c>
      <c r="B13" s="918"/>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368</v>
      </c>
    </row>
    <row r="14" spans="1:37" s="60" customFormat="1" ht="18" customHeight="1">
      <c r="A14" s="67" t="s">
        <v>0</v>
      </c>
      <c r="B14" s="68" t="s">
        <v>98</v>
      </c>
      <c r="C14" s="69">
        <f>G14+K14</f>
        <v>2</v>
      </c>
      <c r="D14" s="69">
        <f>H14+L14</f>
        <v>13066</v>
      </c>
      <c r="E14" s="69">
        <f>I14+M14</f>
        <v>1</v>
      </c>
      <c r="F14" s="69">
        <f>J14+N14</f>
        <v>13066</v>
      </c>
      <c r="G14" s="70">
        <v>1</v>
      </c>
      <c r="H14" s="70">
        <v>9800</v>
      </c>
      <c r="I14" s="70">
        <v>1</v>
      </c>
      <c r="J14" s="70">
        <v>9800</v>
      </c>
      <c r="K14" s="70">
        <v>1</v>
      </c>
      <c r="L14" s="70">
        <v>3266</v>
      </c>
      <c r="M14" s="70">
        <v>0</v>
      </c>
      <c r="N14" s="70">
        <v>3266</v>
      </c>
      <c r="O14" s="58">
        <f>'[4]M6 Tong hop Viec CHV '!$K$20</f>
        <v>1</v>
      </c>
      <c r="P14" s="59">
        <f>'[4]M7 Thop tien CHV'!$K$20</f>
        <v>13066</v>
      </c>
      <c r="Q14" s="58">
        <f t="shared" si="2"/>
        <v>0</v>
      </c>
      <c r="R14" s="58">
        <f t="shared" si="3"/>
        <v>0</v>
      </c>
      <c r="AK14" s="71"/>
    </row>
    <row r="15" spans="1:18" s="60" customFormat="1" ht="18" customHeight="1">
      <c r="A15" s="72" t="s">
        <v>1</v>
      </c>
      <c r="B15" s="68" t="s">
        <v>19</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52</v>
      </c>
      <c r="B16" s="75" t="s">
        <v>369</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f>'[4]M6 Tong hop Viec CHV '!$K$30</f>
        <v>5</v>
      </c>
      <c r="P16" s="59">
        <f>'[4]M7 Thop tien CHV'!$K$30</f>
        <v>47300</v>
      </c>
      <c r="Q16" s="58">
        <f t="shared" si="2"/>
        <v>0</v>
      </c>
      <c r="R16" s="58">
        <f t="shared" si="3"/>
        <v>0</v>
      </c>
      <c r="AL16" s="71"/>
    </row>
    <row r="17" spans="1:32" s="60" customFormat="1" ht="18" customHeight="1">
      <c r="A17" s="74" t="s">
        <v>53</v>
      </c>
      <c r="B17" s="76" t="s">
        <v>370</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f>'[5]M6 Tong hop Viec CHV '!$K$39</f>
        <v>1</v>
      </c>
      <c r="P17" s="59">
        <f>'[5]M7 Thop tien CHV'!$K$37</f>
        <v>4840</v>
      </c>
      <c r="Q17" s="58">
        <f t="shared" si="2"/>
        <v>0</v>
      </c>
      <c r="R17" s="58">
        <f t="shared" si="3"/>
        <v>0</v>
      </c>
      <c r="AF17" s="71" t="s">
        <v>371</v>
      </c>
    </row>
    <row r="18" spans="1:18" s="78" customFormat="1" ht="18" customHeight="1">
      <c r="A18" s="74" t="s">
        <v>58</v>
      </c>
      <c r="B18" s="75" t="s">
        <v>372</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f>'[5]M6 Tong hop Viec CHV '!$K$46</f>
        <v>8</v>
      </c>
      <c r="P18" s="59">
        <f>'[4]M7 Thop tien CHV'!$K$41</f>
        <v>87159</v>
      </c>
      <c r="Q18" s="58">
        <f t="shared" si="2"/>
        <v>0</v>
      </c>
      <c r="R18" s="58">
        <f t="shared" si="3"/>
        <v>0</v>
      </c>
    </row>
    <row r="19" spans="1:18" s="60" customFormat="1" ht="18" customHeight="1">
      <c r="A19" s="74" t="s">
        <v>73</v>
      </c>
      <c r="B19" s="75" t="s">
        <v>373</v>
      </c>
      <c r="C19" s="69">
        <f t="shared" si="5"/>
        <v>0</v>
      </c>
      <c r="D19" s="69">
        <f t="shared" si="6"/>
        <v>0</v>
      </c>
      <c r="E19" s="69">
        <f t="shared" si="7"/>
        <v>0</v>
      </c>
      <c r="F19" s="69">
        <f t="shared" si="8"/>
        <v>0</v>
      </c>
      <c r="G19" s="70">
        <v>0</v>
      </c>
      <c r="H19" s="70">
        <v>0</v>
      </c>
      <c r="I19" s="70">
        <v>0</v>
      </c>
      <c r="J19" s="70">
        <v>0</v>
      </c>
      <c r="K19" s="70">
        <v>0</v>
      </c>
      <c r="L19" s="70">
        <v>0</v>
      </c>
      <c r="M19" s="70">
        <v>0</v>
      </c>
      <c r="N19" s="70">
        <v>0</v>
      </c>
      <c r="O19" s="58">
        <f>'[4]M6 Tong hop Viec CHV '!$K$52</f>
        <v>0</v>
      </c>
      <c r="P19" s="59">
        <f>'[4]M7 Thop tien CHV'!$K$51</f>
        <v>0</v>
      </c>
      <c r="Q19" s="58">
        <f t="shared" si="2"/>
        <v>0</v>
      </c>
      <c r="R19" s="58">
        <f t="shared" si="3"/>
        <v>0</v>
      </c>
    </row>
    <row r="20" spans="1:18" s="60" customFormat="1" ht="18" customHeight="1">
      <c r="A20" s="74" t="s">
        <v>74</v>
      </c>
      <c r="B20" s="79" t="s">
        <v>374</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f>'[5]M6 Tong hop Viec CHV '!$K$64</f>
        <v>8</v>
      </c>
      <c r="P20" s="59">
        <f>'[5]M7 Thop tien CHV'!$K$55</f>
        <v>7479</v>
      </c>
      <c r="Q20" s="58">
        <f t="shared" si="2"/>
        <v>0</v>
      </c>
      <c r="R20" s="58">
        <f t="shared" si="3"/>
        <v>0</v>
      </c>
    </row>
    <row r="21" spans="1:39" s="60" customFormat="1" ht="18" customHeight="1">
      <c r="A21" s="74" t="s">
        <v>75</v>
      </c>
      <c r="B21" s="75" t="s">
        <v>375</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f>'[5]M6 Tong hop Viec CHV '!$K$71</f>
        <v>5</v>
      </c>
      <c r="P21" s="59">
        <f>'[5]M7 Thop tien CHV'!$K$60</f>
        <v>12380</v>
      </c>
      <c r="Q21" s="58">
        <f t="shared" si="2"/>
        <v>0</v>
      </c>
      <c r="R21" s="58">
        <f t="shared" si="3"/>
        <v>0</v>
      </c>
      <c r="AJ21" s="60" t="s">
        <v>376</v>
      </c>
      <c r="AK21" s="60" t="s">
        <v>377</v>
      </c>
      <c r="AL21" s="60" t="s">
        <v>378</v>
      </c>
      <c r="AM21" s="71" t="s">
        <v>379</v>
      </c>
    </row>
    <row r="22" spans="1:39" s="60" customFormat="1" ht="18" customHeight="1">
      <c r="A22" s="74" t="s">
        <v>76</v>
      </c>
      <c r="B22" s="75" t="s">
        <v>380</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f>'[5]M6 Tong hop Viec CHV '!$K$78</f>
        <v>4</v>
      </c>
      <c r="P22" s="59">
        <f>'[5]M7 Thop tien CHV'!$K$65</f>
        <v>22507</v>
      </c>
      <c r="Q22" s="58">
        <f t="shared" si="2"/>
        <v>0</v>
      </c>
      <c r="R22" s="58">
        <f t="shared" si="3"/>
        <v>0</v>
      </c>
      <c r="AM22" s="71" t="s">
        <v>381</v>
      </c>
    </row>
    <row r="23" spans="1:18" s="60" customFormat="1" ht="18" customHeight="1">
      <c r="A23" s="74" t="s">
        <v>77</v>
      </c>
      <c r="B23" s="75" t="s">
        <v>382</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f>'[5]M6 Tong hop Viec CHV '!$K$84</f>
        <v>2</v>
      </c>
      <c r="P23" s="59">
        <f>'[5]M7 Thop tien CHV'!$K$69</f>
        <v>3326</v>
      </c>
      <c r="Q23" s="58">
        <f t="shared" si="2"/>
        <v>0</v>
      </c>
      <c r="R23" s="58">
        <f t="shared" si="3"/>
        <v>0</v>
      </c>
    </row>
    <row r="24" spans="1:36" s="60" customFormat="1" ht="18" customHeight="1">
      <c r="A24" s="74" t="s">
        <v>78</v>
      </c>
      <c r="B24" s="75" t="s">
        <v>383</v>
      </c>
      <c r="C24" s="69">
        <f t="shared" si="5"/>
        <v>0</v>
      </c>
      <c r="D24" s="69">
        <f t="shared" si="6"/>
        <v>0</v>
      </c>
      <c r="E24" s="69">
        <f t="shared" si="7"/>
        <v>0</v>
      </c>
      <c r="F24" s="69">
        <f t="shared" si="8"/>
        <v>0</v>
      </c>
      <c r="G24" s="70">
        <v>0</v>
      </c>
      <c r="H24" s="70">
        <v>0</v>
      </c>
      <c r="I24" s="70">
        <v>0</v>
      </c>
      <c r="J24" s="70">
        <v>0</v>
      </c>
      <c r="K24" s="70">
        <v>0</v>
      </c>
      <c r="L24" s="70">
        <v>0</v>
      </c>
      <c r="M24" s="70">
        <v>0</v>
      </c>
      <c r="N24" s="70">
        <v>0</v>
      </c>
      <c r="O24" s="58">
        <f>'[4]M6 Tong hop Viec CHV '!$K$75</f>
        <v>0</v>
      </c>
      <c r="P24" s="59">
        <f>'[4]M7 Thop tien CHV'!$K$74</f>
        <v>0</v>
      </c>
      <c r="Q24" s="58">
        <f t="shared" si="2"/>
        <v>0</v>
      </c>
      <c r="R24" s="58">
        <f t="shared" si="3"/>
        <v>0</v>
      </c>
      <c r="AJ24" s="60" t="s">
        <v>376</v>
      </c>
    </row>
    <row r="25" spans="1:36" s="60" customFormat="1" ht="18" customHeight="1">
      <c r="A25" s="74" t="s">
        <v>101</v>
      </c>
      <c r="B25" s="75" t="s">
        <v>384</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f>'[5]M6 Tong hop Viec CHV '!$K$99</f>
        <v>0</v>
      </c>
      <c r="P25" s="59">
        <f>'[5]M7 Thop tien CHV'!$K$80</f>
        <v>4300</v>
      </c>
      <c r="Q25" s="58">
        <f t="shared" si="2"/>
        <v>0</v>
      </c>
      <c r="R25" s="58">
        <f t="shared" si="3"/>
        <v>0</v>
      </c>
      <c r="AJ25" s="71" t="s">
        <v>385</v>
      </c>
    </row>
    <row r="26" spans="1:44" s="60" customFormat="1" ht="18" customHeight="1">
      <c r="A26" s="74" t="s">
        <v>102</v>
      </c>
      <c r="B26" s="75" t="s">
        <v>386</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f>'[5]M6 Tong hop Viec CHV '!$K$106</f>
        <v>1</v>
      </c>
      <c r="P26" s="59">
        <f>'[5]M7 Thop tien CHV'!$K$85</f>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936" t="s">
        <v>472</v>
      </c>
      <c r="C28" s="936"/>
      <c r="D28" s="936"/>
      <c r="E28" s="936"/>
      <c r="F28" s="83"/>
      <c r="G28" s="84"/>
      <c r="H28" s="84"/>
      <c r="I28" s="84"/>
      <c r="J28" s="936" t="s">
        <v>473</v>
      </c>
      <c r="K28" s="936"/>
      <c r="L28" s="936"/>
      <c r="M28" s="936"/>
      <c r="N28" s="936"/>
      <c r="O28" s="85"/>
      <c r="P28" s="85"/>
      <c r="AG28" s="86" t="s">
        <v>388</v>
      </c>
      <c r="AI28" s="87">
        <f>82/88</f>
        <v>0.9318181818181818</v>
      </c>
    </row>
    <row r="29" spans="1:16" s="93" customFormat="1" ht="19.5" customHeight="1">
      <c r="A29" s="88"/>
      <c r="B29" s="909" t="s">
        <v>43</v>
      </c>
      <c r="C29" s="909"/>
      <c r="D29" s="909"/>
      <c r="E29" s="909"/>
      <c r="F29" s="90"/>
      <c r="G29" s="91"/>
      <c r="H29" s="91"/>
      <c r="I29" s="91"/>
      <c r="J29" s="909" t="s">
        <v>389</v>
      </c>
      <c r="K29" s="909"/>
      <c r="L29" s="909"/>
      <c r="M29" s="909"/>
      <c r="N29" s="909"/>
      <c r="O29" s="92"/>
      <c r="P29" s="92"/>
    </row>
    <row r="30" spans="1:16" s="93" customFormat="1" ht="19.5" customHeight="1">
      <c r="A30" s="88"/>
      <c r="B30" s="933"/>
      <c r="C30" s="933"/>
      <c r="D30" s="933"/>
      <c r="E30" s="90"/>
      <c r="F30" s="90"/>
      <c r="G30" s="91"/>
      <c r="H30" s="91"/>
      <c r="I30" s="91"/>
      <c r="J30" s="934"/>
      <c r="K30" s="934"/>
      <c r="L30" s="934"/>
      <c r="M30" s="934"/>
      <c r="N30" s="934"/>
      <c r="O30" s="92"/>
      <c r="P30" s="92"/>
    </row>
    <row r="31" spans="1:16" s="93" customFormat="1" ht="8.25" customHeight="1">
      <c r="A31" s="88"/>
      <c r="B31" s="94"/>
      <c r="C31" s="94" t="s">
        <v>103</v>
      </c>
      <c r="D31" s="94"/>
      <c r="E31" s="95"/>
      <c r="F31" s="95"/>
      <c r="G31" s="96"/>
      <c r="H31" s="96"/>
      <c r="I31" s="96"/>
      <c r="J31" s="94"/>
      <c r="K31" s="94"/>
      <c r="L31" s="94"/>
      <c r="M31" s="94"/>
      <c r="N31" s="94"/>
      <c r="O31" s="92"/>
      <c r="P31" s="92"/>
    </row>
    <row r="32" spans="1:16" s="93" customFormat="1" ht="9" customHeight="1">
      <c r="A32" s="88"/>
      <c r="B32" s="948" t="s">
        <v>390</v>
      </c>
      <c r="C32" s="948"/>
      <c r="D32" s="948"/>
      <c r="E32" s="948"/>
      <c r="F32" s="95"/>
      <c r="G32" s="96"/>
      <c r="H32" s="96"/>
      <c r="I32" s="96"/>
      <c r="J32" s="947" t="s">
        <v>390</v>
      </c>
      <c r="K32" s="947"/>
      <c r="L32" s="947"/>
      <c r="M32" s="947"/>
      <c r="N32" s="947"/>
      <c r="O32" s="92"/>
      <c r="P32" s="92"/>
    </row>
    <row r="33" spans="1:16" s="93" customFormat="1" ht="19.5" customHeight="1">
      <c r="A33" s="88"/>
      <c r="B33" s="909" t="s">
        <v>391</v>
      </c>
      <c r="C33" s="909"/>
      <c r="D33" s="909"/>
      <c r="E33" s="909"/>
      <c r="F33" s="90"/>
      <c r="G33" s="91"/>
      <c r="H33" s="91"/>
      <c r="I33" s="91"/>
      <c r="J33" s="89"/>
      <c r="K33" s="909" t="s">
        <v>391</v>
      </c>
      <c r="L33" s="909"/>
      <c r="M33" s="909"/>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907" t="s">
        <v>347</v>
      </c>
      <c r="C36" s="907"/>
      <c r="D36" s="907"/>
      <c r="E36" s="907"/>
      <c r="F36" s="99"/>
      <c r="G36" s="99"/>
      <c r="H36" s="99"/>
      <c r="I36" s="99"/>
      <c r="J36" s="908" t="s">
        <v>348</v>
      </c>
      <c r="K36" s="908"/>
      <c r="L36" s="908"/>
      <c r="M36" s="908"/>
      <c r="N36" s="908"/>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14">
      <selection activeCell="C33" sqref="C33"/>
    </sheetView>
  </sheetViews>
  <sheetFormatPr defaultColWidth="9.00390625" defaultRowHeight="15.75"/>
  <cols>
    <col min="1" max="1" width="4.25390625" style="410" customWidth="1"/>
    <col min="2" max="2" width="46.375" style="410" customWidth="1"/>
    <col min="3" max="3" width="40.00390625" style="410" customWidth="1"/>
    <col min="4" max="4" width="10.375" style="410" bestFit="1" customWidth="1"/>
    <col min="5" max="16384" width="9.00390625" style="410" customWidth="1"/>
  </cols>
  <sheetData>
    <row r="1" spans="1:3" s="421" customFormat="1" ht="36" customHeight="1">
      <c r="A1" s="1225" t="s">
        <v>204</v>
      </c>
      <c r="B1" s="1226"/>
      <c r="C1" s="1226"/>
    </row>
    <row r="2" spans="1:3" s="439" customFormat="1" ht="19.5" customHeight="1">
      <c r="A2" s="1227" t="s">
        <v>70</v>
      </c>
      <c r="B2" s="1228"/>
      <c r="C2" s="692" t="s">
        <v>767</v>
      </c>
    </row>
    <row r="3" spans="1:3" s="424" customFormat="1" ht="18.75" customHeight="1">
      <c r="A3" s="1241" t="s">
        <v>6</v>
      </c>
      <c r="B3" s="1242"/>
      <c r="C3" s="657">
        <v>1</v>
      </c>
    </row>
    <row r="4" spans="1:4" s="424" customFormat="1" ht="19.5" customHeight="1">
      <c r="A4" s="657" t="s">
        <v>52</v>
      </c>
      <c r="B4" s="635" t="s">
        <v>562</v>
      </c>
      <c r="C4" s="872">
        <f>SUM(C5:C13)</f>
        <v>13949629</v>
      </c>
      <c r="D4" s="568"/>
    </row>
    <row r="5" spans="1:4" s="26" customFormat="1" ht="19.5" customHeight="1">
      <c r="A5" s="657" t="s">
        <v>54</v>
      </c>
      <c r="B5" s="635" t="s">
        <v>167</v>
      </c>
      <c r="C5" s="811">
        <v>1992330</v>
      </c>
      <c r="D5" s="568"/>
    </row>
    <row r="6" spans="1:4" s="26" customFormat="1" ht="19.5" customHeight="1">
      <c r="A6" s="657" t="s">
        <v>55</v>
      </c>
      <c r="B6" s="635" t="s">
        <v>169</v>
      </c>
      <c r="C6" s="811"/>
      <c r="D6" s="568"/>
    </row>
    <row r="7" spans="1:4" s="26" customFormat="1" ht="19.5" customHeight="1">
      <c r="A7" s="657" t="s">
        <v>141</v>
      </c>
      <c r="B7" s="635" t="s">
        <v>179</v>
      </c>
      <c r="C7" s="811">
        <v>9314927</v>
      </c>
      <c r="D7" s="568"/>
    </row>
    <row r="8" spans="1:4" s="26" customFormat="1" ht="19.5" customHeight="1">
      <c r="A8" s="657" t="s">
        <v>143</v>
      </c>
      <c r="B8" s="635" t="s">
        <v>171</v>
      </c>
      <c r="C8" s="811">
        <v>2642372</v>
      </c>
      <c r="D8" s="568"/>
    </row>
    <row r="9" spans="1:4" s="26" customFormat="1" ht="19.5" customHeight="1">
      <c r="A9" s="657" t="s">
        <v>145</v>
      </c>
      <c r="B9" s="635" t="s">
        <v>155</v>
      </c>
      <c r="C9" s="809"/>
      <c r="D9" s="568"/>
    </row>
    <row r="10" spans="1:4" s="26" customFormat="1" ht="19.5" customHeight="1">
      <c r="A10" s="657" t="s">
        <v>147</v>
      </c>
      <c r="B10" s="635" t="s">
        <v>184</v>
      </c>
      <c r="C10" s="809"/>
      <c r="D10" s="568"/>
    </row>
    <row r="11" spans="1:4" s="26" customFormat="1" ht="19.5" customHeight="1">
      <c r="A11" s="657" t="s">
        <v>149</v>
      </c>
      <c r="B11" s="635" t="s">
        <v>157</v>
      </c>
      <c r="C11" s="809"/>
      <c r="D11" s="568"/>
    </row>
    <row r="12" spans="1:4" s="425" customFormat="1" ht="19.5" customHeight="1">
      <c r="A12" s="657" t="s">
        <v>185</v>
      </c>
      <c r="B12" s="635" t="s">
        <v>186</v>
      </c>
      <c r="C12" s="809"/>
      <c r="D12" s="568"/>
    </row>
    <row r="13" spans="1:4" s="425" customFormat="1" ht="19.5" customHeight="1">
      <c r="A13" s="657" t="s">
        <v>565</v>
      </c>
      <c r="B13" s="635" t="s">
        <v>159</v>
      </c>
      <c r="C13" s="809"/>
      <c r="D13" s="568"/>
    </row>
    <row r="14" spans="1:4" s="425" customFormat="1" ht="19.5" customHeight="1">
      <c r="A14" s="657" t="s">
        <v>53</v>
      </c>
      <c r="B14" s="635" t="s">
        <v>563</v>
      </c>
      <c r="C14" s="872">
        <f>+C15+C16</f>
        <v>75698</v>
      </c>
      <c r="D14" s="568"/>
    </row>
    <row r="15" spans="1:4" s="425" customFormat="1" ht="19.5" customHeight="1">
      <c r="A15" s="657" t="s">
        <v>56</v>
      </c>
      <c r="B15" s="635" t="s">
        <v>187</v>
      </c>
      <c r="C15" s="810">
        <v>75698</v>
      </c>
      <c r="D15" s="568"/>
    </row>
    <row r="16" spans="1:4" s="425" customFormat="1" ht="19.5" customHeight="1">
      <c r="A16" s="657" t="s">
        <v>57</v>
      </c>
      <c r="B16" s="635" t="s">
        <v>159</v>
      </c>
      <c r="C16" s="629"/>
      <c r="D16" s="568"/>
    </row>
    <row r="17" spans="1:4" s="424" customFormat="1" ht="19.5" customHeight="1">
      <c r="A17" s="657" t="s">
        <v>58</v>
      </c>
      <c r="B17" s="636" t="s">
        <v>150</v>
      </c>
      <c r="C17" s="872">
        <f>+C18+C19+C20</f>
        <v>20251629</v>
      </c>
      <c r="D17" s="568"/>
    </row>
    <row r="18" spans="1:4" ht="19.5" customHeight="1">
      <c r="A18" s="657" t="s">
        <v>160</v>
      </c>
      <c r="B18" s="635" t="s">
        <v>188</v>
      </c>
      <c r="C18" s="811">
        <v>2032538</v>
      </c>
      <c r="D18" s="568"/>
    </row>
    <row r="19" spans="1:4" s="26" customFormat="1" ht="30">
      <c r="A19" s="657" t="s">
        <v>162</v>
      </c>
      <c r="B19" s="635" t="s">
        <v>163</v>
      </c>
      <c r="C19" s="811">
        <v>13056151</v>
      </c>
      <c r="D19" s="568"/>
    </row>
    <row r="20" spans="1:4" s="26" customFormat="1" ht="19.5" customHeight="1">
      <c r="A20" s="657" t="s">
        <v>164</v>
      </c>
      <c r="B20" s="635" t="s">
        <v>165</v>
      </c>
      <c r="C20" s="811">
        <v>5162940</v>
      </c>
      <c r="D20" s="568"/>
    </row>
    <row r="21" spans="1:4" s="26" customFormat="1" ht="19.5" customHeight="1">
      <c r="A21" s="657" t="s">
        <v>73</v>
      </c>
      <c r="B21" s="635" t="s">
        <v>560</v>
      </c>
      <c r="C21" s="872">
        <f>+SUM(C22:C28)</f>
        <v>20970139</v>
      </c>
      <c r="D21" s="568"/>
    </row>
    <row r="22" spans="1:4" s="26" customFormat="1" ht="19.5" customHeight="1">
      <c r="A22" s="657" t="s">
        <v>166</v>
      </c>
      <c r="B22" s="635" t="s">
        <v>167</v>
      </c>
      <c r="C22" s="811">
        <v>122556</v>
      </c>
      <c r="D22" s="568"/>
    </row>
    <row r="23" spans="1:4" s="26" customFormat="1" ht="19.5" customHeight="1">
      <c r="A23" s="657" t="s">
        <v>168</v>
      </c>
      <c r="B23" s="635" t="s">
        <v>169</v>
      </c>
      <c r="C23" s="811"/>
      <c r="D23" s="568"/>
    </row>
    <row r="24" spans="1:4" s="26" customFormat="1" ht="19.5" customHeight="1">
      <c r="A24" s="657" t="s">
        <v>170</v>
      </c>
      <c r="B24" s="635" t="s">
        <v>189</v>
      </c>
      <c r="C24" s="811">
        <v>13721502</v>
      </c>
      <c r="D24" s="568"/>
    </row>
    <row r="25" spans="1:4" s="26" customFormat="1" ht="19.5" customHeight="1">
      <c r="A25" s="657" t="s">
        <v>172</v>
      </c>
      <c r="B25" s="635" t="s">
        <v>154</v>
      </c>
      <c r="C25" s="811"/>
      <c r="D25" s="568"/>
    </row>
    <row r="26" spans="1:4" s="26" customFormat="1" ht="19.5" customHeight="1">
      <c r="A26" s="657" t="s">
        <v>173</v>
      </c>
      <c r="B26" s="635" t="s">
        <v>190</v>
      </c>
      <c r="C26" s="811">
        <v>7126081</v>
      </c>
      <c r="D26" s="568"/>
    </row>
    <row r="27" spans="1:4" s="26" customFormat="1" ht="19.5" customHeight="1">
      <c r="A27" s="657" t="s">
        <v>174</v>
      </c>
      <c r="B27" s="635" t="s">
        <v>157</v>
      </c>
      <c r="C27" s="811"/>
      <c r="D27" s="568"/>
    </row>
    <row r="28" spans="1:4" s="26" customFormat="1" ht="19.5" customHeight="1">
      <c r="A28" s="657" t="s">
        <v>191</v>
      </c>
      <c r="B28" s="635" t="s">
        <v>192</v>
      </c>
      <c r="C28" s="811"/>
      <c r="D28" s="568"/>
    </row>
    <row r="29" spans="1:4" s="26" customFormat="1" ht="19.5" customHeight="1">
      <c r="A29" s="657" t="s">
        <v>74</v>
      </c>
      <c r="B29" s="635" t="s">
        <v>564</v>
      </c>
      <c r="C29" s="872">
        <f>+C30+C31+C32</f>
        <v>43983426</v>
      </c>
      <c r="D29" s="568"/>
    </row>
    <row r="30" spans="1:4" ht="19.5" customHeight="1">
      <c r="A30" s="657" t="s">
        <v>176</v>
      </c>
      <c r="B30" s="635" t="s">
        <v>167</v>
      </c>
      <c r="C30" s="811">
        <v>36659063</v>
      </c>
      <c r="D30" s="568"/>
    </row>
    <row r="31" spans="1:4" s="26" customFormat="1" ht="19.5" customHeight="1">
      <c r="A31" s="657" t="s">
        <v>177</v>
      </c>
      <c r="B31" s="635" t="s">
        <v>169</v>
      </c>
      <c r="C31" s="811"/>
      <c r="D31" s="568"/>
    </row>
    <row r="32" spans="1:4" s="26" customFormat="1" ht="19.5" customHeight="1">
      <c r="A32" s="657" t="s">
        <v>178</v>
      </c>
      <c r="B32" s="635" t="s">
        <v>189</v>
      </c>
      <c r="C32" s="811">
        <v>7324363</v>
      </c>
      <c r="D32" s="568"/>
    </row>
    <row r="33" spans="1:3" s="26" customFormat="1" ht="15.75">
      <c r="A33" s="426"/>
      <c r="B33" s="427"/>
      <c r="C33" s="427"/>
    </row>
    <row r="34" spans="1:3" s="406" customFormat="1" ht="18.75">
      <c r="A34" s="1267"/>
      <c r="B34" s="1267"/>
      <c r="C34" s="469" t="str">
        <f>'Thong tin'!B8</f>
        <v>Trà Vinh, ngày 1 tháng 7 năm 2016</v>
      </c>
    </row>
    <row r="35" spans="1:3" s="440" customFormat="1" ht="18.75">
      <c r="A35" s="1268" t="s">
        <v>4</v>
      </c>
      <c r="B35" s="1268"/>
      <c r="C35" s="470" t="str">
        <f>'Thong tin'!B7</f>
        <v>PHÓ CỤC TRƯỞNG</v>
      </c>
    </row>
    <row r="36" spans="1:3" s="406" customFormat="1" ht="18.75">
      <c r="A36" s="486"/>
      <c r="B36" s="472"/>
      <c r="C36" s="472"/>
    </row>
    <row r="37" spans="1:3" s="406" customFormat="1" ht="18.75">
      <c r="A37" s="471"/>
      <c r="B37" s="472"/>
      <c r="C37" s="472"/>
    </row>
    <row r="38" spans="1:3" s="406" customFormat="1" ht="15.75">
      <c r="A38" s="471"/>
      <c r="B38" s="471"/>
      <c r="C38" s="471"/>
    </row>
    <row r="39" spans="1:3" ht="15.75">
      <c r="A39" s="474"/>
      <c r="B39" s="475"/>
      <c r="C39" s="476"/>
    </row>
    <row r="40" spans="1:3" s="424" customFormat="1" ht="18.75">
      <c r="A40" s="1232" t="str">
        <f>'Thong tin'!B5</f>
        <v>Nhan Quốc Hải</v>
      </c>
      <c r="B40" s="1232"/>
      <c r="C40" s="478" t="str">
        <f>'Thong tin'!B6</f>
        <v>Trần Việt Hồng</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539"/>
  <sheetViews>
    <sheetView showZeros="0" view="pageBreakPreview" zoomScale="90" zoomScaleNormal="80" zoomScaleSheetLayoutView="90" zoomScalePageLayoutView="0" workbookViewId="0" topLeftCell="A7">
      <selection activeCell="C33" sqref="C33:L33"/>
    </sheetView>
  </sheetViews>
  <sheetFormatPr defaultColWidth="9.00390625" defaultRowHeight="15.75"/>
  <cols>
    <col min="1" max="1" width="4.875" style="445" customWidth="1"/>
    <col min="2" max="2" width="25.875" style="445" customWidth="1"/>
    <col min="3" max="3" width="12.625" style="445" customWidth="1"/>
    <col min="4" max="4" width="12.125" style="445" customWidth="1"/>
    <col min="5" max="5" width="10.375" style="445" customWidth="1"/>
    <col min="6" max="8" width="9.375" style="445" customWidth="1"/>
    <col min="9" max="9" width="7.75390625" style="445" customWidth="1"/>
    <col min="10" max="10" width="9.375" style="445" customWidth="1"/>
    <col min="11" max="11" width="10.875" style="445" customWidth="1"/>
    <col min="12" max="12" width="12.25390625" style="445" customWidth="1"/>
    <col min="13" max="13" width="11.375" style="444" hidden="1" customWidth="1"/>
    <col min="14" max="14" width="18.125" style="444" hidden="1" customWidth="1"/>
    <col min="15" max="15" width="10.875" style="444" hidden="1" customWidth="1"/>
    <col min="16" max="16" width="13.25390625" style="444" hidden="1" customWidth="1"/>
    <col min="17" max="17" width="0" style="444" hidden="1" customWidth="1"/>
    <col min="18" max="18" width="9.50390625" style="444" hidden="1" customWidth="1"/>
    <col min="19" max="19" width="13.25390625" style="445" customWidth="1"/>
    <col min="20" max="16384" width="9.00390625" style="445" customWidth="1"/>
  </cols>
  <sheetData>
    <row r="1" spans="1:16" ht="21" customHeight="1">
      <c r="A1" s="1320" t="s">
        <v>33</v>
      </c>
      <c r="B1" s="1321"/>
      <c r="C1" s="696"/>
      <c r="D1" s="1322" t="s">
        <v>79</v>
      </c>
      <c r="E1" s="1322"/>
      <c r="F1" s="1322"/>
      <c r="G1" s="1322"/>
      <c r="H1" s="1322"/>
      <c r="I1" s="1322"/>
      <c r="J1" s="1322"/>
      <c r="K1" s="1324" t="s">
        <v>547</v>
      </c>
      <c r="L1" s="1324"/>
      <c r="M1" s="697"/>
      <c r="N1" s="698"/>
      <c r="O1" s="698"/>
      <c r="P1" s="698"/>
    </row>
    <row r="2" spans="1:16" ht="16.5" customHeight="1">
      <c r="A2" s="1209" t="s">
        <v>339</v>
      </c>
      <c r="B2" s="1209"/>
      <c r="C2" s="1209"/>
      <c r="D2" s="1322" t="s">
        <v>214</v>
      </c>
      <c r="E2" s="1322"/>
      <c r="F2" s="1322"/>
      <c r="G2" s="1322"/>
      <c r="H2" s="1322"/>
      <c r="I2" s="1322"/>
      <c r="J2" s="1322"/>
      <c r="K2" s="1305" t="str">
        <f>'Thong tin'!B4</f>
        <v>CTHADS TRÀ VINH</v>
      </c>
      <c r="L2" s="1305"/>
      <c r="M2" s="697"/>
      <c r="N2" s="698"/>
      <c r="O2" s="698"/>
      <c r="P2" s="698"/>
    </row>
    <row r="3" spans="1:16" ht="16.5" customHeight="1">
      <c r="A3" s="1209" t="s">
        <v>340</v>
      </c>
      <c r="B3" s="1209"/>
      <c r="C3" s="645"/>
      <c r="D3" s="1323" t="str">
        <f>'Thong tin'!B3</f>
        <v>09 tháng / năm 2016</v>
      </c>
      <c r="E3" s="1323"/>
      <c r="F3" s="1323"/>
      <c r="G3" s="1323"/>
      <c r="H3" s="1323"/>
      <c r="I3" s="1323"/>
      <c r="J3" s="1323"/>
      <c r="K3" s="1324" t="s">
        <v>762</v>
      </c>
      <c r="L3" s="1324"/>
      <c r="M3" s="697"/>
      <c r="N3" s="698"/>
      <c r="O3" s="698"/>
      <c r="P3" s="698"/>
    </row>
    <row r="4" spans="1:16" ht="13.5" customHeight="1">
      <c r="A4" s="644" t="s">
        <v>119</v>
      </c>
      <c r="B4" s="644"/>
      <c r="C4" s="645"/>
      <c r="D4" s="699"/>
      <c r="E4" s="699"/>
      <c r="F4" s="700"/>
      <c r="G4" s="700"/>
      <c r="H4" s="700"/>
      <c r="I4" s="700"/>
      <c r="J4" s="700"/>
      <c r="K4" s="1305" t="s">
        <v>404</v>
      </c>
      <c r="L4" s="1305"/>
      <c r="M4" s="697"/>
      <c r="N4" s="698"/>
      <c r="O4" s="698"/>
      <c r="P4" s="698"/>
    </row>
    <row r="5" spans="1:16" ht="14.25" customHeight="1">
      <c r="A5" s="699"/>
      <c r="B5" s="699" t="s">
        <v>94</v>
      </c>
      <c r="C5" s="699"/>
      <c r="D5" s="699"/>
      <c r="E5" s="1319"/>
      <c r="F5" s="1319"/>
      <c r="G5" s="1319"/>
      <c r="H5" s="1319"/>
      <c r="I5" s="1319"/>
      <c r="J5" s="699"/>
      <c r="K5" s="1306" t="s">
        <v>194</v>
      </c>
      <c r="L5" s="1306"/>
      <c r="M5" s="697"/>
      <c r="N5" s="698"/>
      <c r="O5" s="698"/>
      <c r="P5" s="698"/>
    </row>
    <row r="6" spans="1:16" ht="20.25" customHeight="1">
      <c r="A6" s="1333" t="s">
        <v>71</v>
      </c>
      <c r="B6" s="1334"/>
      <c r="C6" s="1329" t="s">
        <v>38</v>
      </c>
      <c r="D6" s="1307" t="s">
        <v>337</v>
      </c>
      <c r="E6" s="1307"/>
      <c r="F6" s="1307"/>
      <c r="G6" s="1307"/>
      <c r="H6" s="1307"/>
      <c r="I6" s="1307"/>
      <c r="J6" s="1307"/>
      <c r="K6" s="1307"/>
      <c r="L6" s="1307"/>
      <c r="M6" s="697"/>
      <c r="N6" s="1273" t="s">
        <v>511</v>
      </c>
      <c r="O6" s="1273"/>
      <c r="P6" s="1273"/>
    </row>
    <row r="7" spans="1:16" ht="20.25" customHeight="1">
      <c r="A7" s="1335"/>
      <c r="B7" s="1336"/>
      <c r="C7" s="1329"/>
      <c r="D7" s="1308" t="s">
        <v>205</v>
      </c>
      <c r="E7" s="1309"/>
      <c r="F7" s="1309"/>
      <c r="G7" s="1309"/>
      <c r="H7" s="1309"/>
      <c r="I7" s="1309"/>
      <c r="J7" s="1310"/>
      <c r="K7" s="1311" t="s">
        <v>206</v>
      </c>
      <c r="L7" s="1311" t="s">
        <v>207</v>
      </c>
      <c r="M7" s="697"/>
      <c r="N7" s="698"/>
      <c r="O7" s="698"/>
      <c r="P7" s="698"/>
    </row>
    <row r="8" spans="1:16" ht="20.25" customHeight="1">
      <c r="A8" s="1335"/>
      <c r="B8" s="1336"/>
      <c r="C8" s="1329"/>
      <c r="D8" s="1330" t="s">
        <v>37</v>
      </c>
      <c r="E8" s="1316" t="s">
        <v>7</v>
      </c>
      <c r="F8" s="1317"/>
      <c r="G8" s="1317"/>
      <c r="H8" s="1317"/>
      <c r="I8" s="1317"/>
      <c r="J8" s="1318"/>
      <c r="K8" s="1312"/>
      <c r="L8" s="1314"/>
      <c r="M8" s="697"/>
      <c r="N8" s="698"/>
      <c r="O8" s="698"/>
      <c r="P8" s="698"/>
    </row>
    <row r="9" spans="1:16" ht="20.25" customHeight="1">
      <c r="A9" s="1337"/>
      <c r="B9" s="1338"/>
      <c r="C9" s="1329"/>
      <c r="D9" s="1330"/>
      <c r="E9" s="701" t="s">
        <v>208</v>
      </c>
      <c r="F9" s="701" t="s">
        <v>209</v>
      </c>
      <c r="G9" s="701" t="s">
        <v>210</v>
      </c>
      <c r="H9" s="701" t="s">
        <v>211</v>
      </c>
      <c r="I9" s="701" t="s">
        <v>341</v>
      </c>
      <c r="J9" s="701" t="s">
        <v>212</v>
      </c>
      <c r="K9" s="1313"/>
      <c r="L9" s="1315"/>
      <c r="M9" s="1328" t="s">
        <v>494</v>
      </c>
      <c r="N9" s="1328"/>
      <c r="O9" s="1328"/>
      <c r="P9" s="1328"/>
    </row>
    <row r="10" spans="1:18" s="455" customFormat="1" ht="15" customHeight="1">
      <c r="A10" s="1331" t="s">
        <v>6</v>
      </c>
      <c r="B10" s="1332"/>
      <c r="C10" s="702">
        <v>1</v>
      </c>
      <c r="D10" s="703">
        <v>2</v>
      </c>
      <c r="E10" s="702">
        <v>3</v>
      </c>
      <c r="F10" s="703">
        <v>4</v>
      </c>
      <c r="G10" s="702">
        <v>5</v>
      </c>
      <c r="H10" s="703">
        <v>6</v>
      </c>
      <c r="I10" s="702">
        <v>7</v>
      </c>
      <c r="J10" s="703">
        <v>8</v>
      </c>
      <c r="K10" s="702">
        <v>9</v>
      </c>
      <c r="L10" s="703">
        <v>10</v>
      </c>
      <c r="M10" s="704" t="s">
        <v>495</v>
      </c>
      <c r="N10" s="705" t="s">
        <v>498</v>
      </c>
      <c r="O10" s="705" t="s">
        <v>496</v>
      </c>
      <c r="P10" s="705" t="s">
        <v>497</v>
      </c>
      <c r="Q10" s="454"/>
      <c r="R10" s="454"/>
    </row>
    <row r="11" spans="1:19" s="718" customFormat="1" ht="15" customHeight="1">
      <c r="A11" s="652" t="s">
        <v>0</v>
      </c>
      <c r="B11" s="714" t="s">
        <v>131</v>
      </c>
      <c r="C11" s="715">
        <f>+D11+K11+L11</f>
        <v>683230162</v>
      </c>
      <c r="D11" s="715">
        <f>+E11+F11+G11+H11+I11+J11</f>
        <v>24923710</v>
      </c>
      <c r="E11" s="715">
        <f aca="true" t="shared" si="0" ref="E11:L11">+E12+E13</f>
        <v>15288589</v>
      </c>
      <c r="F11" s="715">
        <f t="shared" si="0"/>
        <v>103719</v>
      </c>
      <c r="G11" s="715">
        <f t="shared" si="0"/>
        <v>2841508</v>
      </c>
      <c r="H11" s="715">
        <f t="shared" si="0"/>
        <v>2022692</v>
      </c>
      <c r="I11" s="715">
        <f t="shared" si="0"/>
        <v>81595</v>
      </c>
      <c r="J11" s="715">
        <f t="shared" si="0"/>
        <v>4585607</v>
      </c>
      <c r="K11" s="715">
        <f t="shared" si="0"/>
        <v>374977917</v>
      </c>
      <c r="L11" s="715">
        <f t="shared" si="0"/>
        <v>283328535</v>
      </c>
      <c r="M11" s="715">
        <f>'03'!C11+'04'!C11</f>
        <v>683230162</v>
      </c>
      <c r="N11" s="715">
        <f>C11-M11</f>
        <v>0</v>
      </c>
      <c r="O11" s="715" t="e">
        <f>#REF!</f>
        <v>#REF!</v>
      </c>
      <c r="P11" s="715" t="e">
        <f>C11-O11</f>
        <v>#REF!</v>
      </c>
      <c r="Q11" s="716"/>
      <c r="R11" s="716"/>
      <c r="S11" s="717"/>
    </row>
    <row r="12" spans="1:19" s="718" customFormat="1" ht="15" customHeight="1">
      <c r="A12" s="627">
        <v>1</v>
      </c>
      <c r="B12" s="719" t="s">
        <v>132</v>
      </c>
      <c r="C12" s="715">
        <f aca="true" t="shared" si="1" ref="C12:C26">+D12+K12+L12</f>
        <v>471855609</v>
      </c>
      <c r="D12" s="715">
        <f aca="true" t="shared" si="2" ref="D12:D26">+E12+F12+G12+H12+I12+J12</f>
        <v>13139637</v>
      </c>
      <c r="E12" s="715">
        <v>7595250</v>
      </c>
      <c r="F12" s="715">
        <v>0</v>
      </c>
      <c r="G12" s="715">
        <v>2174595</v>
      </c>
      <c r="H12" s="715">
        <v>1552725</v>
      </c>
      <c r="I12" s="715">
        <v>64200</v>
      </c>
      <c r="J12" s="715">
        <v>1752867</v>
      </c>
      <c r="K12" s="715">
        <v>295220590</v>
      </c>
      <c r="L12" s="715">
        <v>163495382</v>
      </c>
      <c r="M12" s="715">
        <f>'03'!C12+'04'!C12</f>
        <v>471855609</v>
      </c>
      <c r="N12" s="715">
        <f aca="true" t="shared" si="3" ref="N12:N26">C12-M12</f>
        <v>0</v>
      </c>
      <c r="O12" s="715" t="e">
        <f>#REF!</f>
        <v>#REF!</v>
      </c>
      <c r="P12" s="715" t="e">
        <f aca="true" t="shared" si="4" ref="P12:P26">C12-O12</f>
        <v>#REF!</v>
      </c>
      <c r="Q12" s="716"/>
      <c r="R12" s="720"/>
      <c r="S12" s="717"/>
    </row>
    <row r="13" spans="1:19" s="718" customFormat="1" ht="15" customHeight="1">
      <c r="A13" s="627">
        <v>2</v>
      </c>
      <c r="B13" s="719" t="s">
        <v>133</v>
      </c>
      <c r="C13" s="715">
        <f t="shared" si="1"/>
        <v>211374553</v>
      </c>
      <c r="D13" s="715">
        <f t="shared" si="2"/>
        <v>11784073</v>
      </c>
      <c r="E13" s="715">
        <v>7693339</v>
      </c>
      <c r="F13" s="715">
        <v>103719</v>
      </c>
      <c r="G13" s="715">
        <v>666913</v>
      </c>
      <c r="H13" s="715">
        <v>469967</v>
      </c>
      <c r="I13" s="715">
        <v>17395</v>
      </c>
      <c r="J13" s="715">
        <v>2832740</v>
      </c>
      <c r="K13" s="715">
        <v>79757327</v>
      </c>
      <c r="L13" s="715">
        <v>119833153</v>
      </c>
      <c r="M13" s="715">
        <f>'03'!C13+'04'!C13</f>
        <v>211374553</v>
      </c>
      <c r="N13" s="715">
        <f t="shared" si="3"/>
        <v>0</v>
      </c>
      <c r="O13" s="715" t="e">
        <f>#REF!</f>
        <v>#REF!</v>
      </c>
      <c r="P13" s="715" t="e">
        <f t="shared" si="4"/>
        <v>#REF!</v>
      </c>
      <c r="Q13" s="716"/>
      <c r="R13" s="720"/>
      <c r="S13" s="717"/>
    </row>
    <row r="14" spans="1:19" s="718" customFormat="1" ht="15" customHeight="1">
      <c r="A14" s="627" t="s">
        <v>1</v>
      </c>
      <c r="B14" s="719" t="s">
        <v>134</v>
      </c>
      <c r="C14" s="715">
        <f t="shared" si="1"/>
        <v>15668576</v>
      </c>
      <c r="D14" s="715">
        <f t="shared" si="2"/>
        <v>383368</v>
      </c>
      <c r="E14" s="715">
        <v>352828</v>
      </c>
      <c r="F14" s="715"/>
      <c r="G14" s="715"/>
      <c r="H14" s="715">
        <v>23040</v>
      </c>
      <c r="I14" s="715"/>
      <c r="J14" s="715">
        <v>7500</v>
      </c>
      <c r="K14" s="715">
        <v>5859366</v>
      </c>
      <c r="L14" s="715">
        <v>9425842</v>
      </c>
      <c r="M14" s="715">
        <f>'03'!C14+'04'!C14</f>
        <v>15668576</v>
      </c>
      <c r="N14" s="715">
        <f t="shared" si="3"/>
        <v>0</v>
      </c>
      <c r="O14" s="715" t="e">
        <f>#REF!</f>
        <v>#REF!</v>
      </c>
      <c r="P14" s="715" t="e">
        <f t="shared" si="4"/>
        <v>#REF!</v>
      </c>
      <c r="Q14" s="716"/>
      <c r="R14" s="720"/>
      <c r="S14" s="717"/>
    </row>
    <row r="15" spans="1:19" s="718" customFormat="1" ht="15" customHeight="1">
      <c r="A15" s="627" t="s">
        <v>9</v>
      </c>
      <c r="B15" s="719" t="s">
        <v>135</v>
      </c>
      <c r="C15" s="715">
        <f t="shared" si="1"/>
        <v>0</v>
      </c>
      <c r="D15" s="715">
        <f t="shared" si="2"/>
        <v>0</v>
      </c>
      <c r="E15" s="715"/>
      <c r="F15" s="715"/>
      <c r="G15" s="715"/>
      <c r="H15" s="715">
        <v>0</v>
      </c>
      <c r="I15" s="715"/>
      <c r="J15" s="715"/>
      <c r="K15" s="715"/>
      <c r="L15" s="715"/>
      <c r="M15" s="715">
        <f>'03'!C15+'04'!C15</f>
        <v>0</v>
      </c>
      <c r="N15" s="715">
        <f t="shared" si="3"/>
        <v>0</v>
      </c>
      <c r="O15" s="715" t="e">
        <f>#REF!</f>
        <v>#REF!</v>
      </c>
      <c r="P15" s="715" t="e">
        <f t="shared" si="4"/>
        <v>#REF!</v>
      </c>
      <c r="Q15" s="716"/>
      <c r="R15" s="716"/>
      <c r="S15" s="717"/>
    </row>
    <row r="16" spans="1:19" s="718" customFormat="1" ht="15" customHeight="1">
      <c r="A16" s="627" t="s">
        <v>136</v>
      </c>
      <c r="B16" s="719" t="s">
        <v>137</v>
      </c>
      <c r="C16" s="715">
        <f t="shared" si="1"/>
        <v>667561586</v>
      </c>
      <c r="D16" s="715">
        <f t="shared" si="2"/>
        <v>24540342</v>
      </c>
      <c r="E16" s="715">
        <f>+E17+E26</f>
        <v>14935761</v>
      </c>
      <c r="F16" s="715">
        <f aca="true" t="shared" si="5" ref="F16:L16">+F17+F26</f>
        <v>103719</v>
      </c>
      <c r="G16" s="715">
        <f t="shared" si="5"/>
        <v>2841508</v>
      </c>
      <c r="H16" s="715">
        <f t="shared" si="5"/>
        <v>1999652</v>
      </c>
      <c r="I16" s="715">
        <f t="shared" si="5"/>
        <v>81595</v>
      </c>
      <c r="J16" s="715">
        <f t="shared" si="5"/>
        <v>4578107</v>
      </c>
      <c r="K16" s="715">
        <f t="shared" si="5"/>
        <v>369118551</v>
      </c>
      <c r="L16" s="715">
        <f t="shared" si="5"/>
        <v>273902693</v>
      </c>
      <c r="M16" s="715">
        <f>'03'!C16+'04'!C16</f>
        <v>667561586</v>
      </c>
      <c r="N16" s="715">
        <f t="shared" si="3"/>
        <v>0</v>
      </c>
      <c r="O16" s="715" t="e">
        <f>#REF!</f>
        <v>#REF!</v>
      </c>
      <c r="P16" s="715" t="e">
        <f t="shared" si="4"/>
        <v>#REF!</v>
      </c>
      <c r="Q16" s="716"/>
      <c r="R16" s="716"/>
      <c r="S16" s="717"/>
    </row>
    <row r="17" spans="1:19" s="718" customFormat="1" ht="15" customHeight="1">
      <c r="A17" s="627" t="s">
        <v>52</v>
      </c>
      <c r="B17" s="721" t="s">
        <v>138</v>
      </c>
      <c r="C17" s="715">
        <f t="shared" si="1"/>
        <v>619016843</v>
      </c>
      <c r="D17" s="715">
        <f t="shared" si="2"/>
        <v>19979025</v>
      </c>
      <c r="E17" s="715">
        <f>+E18+E19+E20+E21+E22+E23+E24+E25</f>
        <v>12733457</v>
      </c>
      <c r="F17" s="715">
        <f aca="true" t="shared" si="6" ref="F17:L17">+F18+F19+F20+F21+F22+F23+F24+F25</f>
        <v>103719</v>
      </c>
      <c r="G17" s="715">
        <f t="shared" si="6"/>
        <v>1597807</v>
      </c>
      <c r="H17" s="715">
        <f t="shared" si="6"/>
        <v>984892</v>
      </c>
      <c r="I17" s="715">
        <f t="shared" si="6"/>
        <v>11395</v>
      </c>
      <c r="J17" s="715">
        <f t="shared" si="6"/>
        <v>4547755</v>
      </c>
      <c r="K17" s="715">
        <f t="shared" si="6"/>
        <v>360123923</v>
      </c>
      <c r="L17" s="715">
        <f t="shared" si="6"/>
        <v>238913895</v>
      </c>
      <c r="M17" s="715">
        <f>'03'!C17+'04'!C17</f>
        <v>619016843</v>
      </c>
      <c r="N17" s="715">
        <f t="shared" si="3"/>
        <v>0</v>
      </c>
      <c r="O17" s="715" t="e">
        <f>#REF!</f>
        <v>#REF!</v>
      </c>
      <c r="P17" s="715" t="e">
        <f t="shared" si="4"/>
        <v>#REF!</v>
      </c>
      <c r="Q17" s="716"/>
      <c r="R17" s="716"/>
      <c r="S17" s="717"/>
    </row>
    <row r="18" spans="1:19" s="718" customFormat="1" ht="15" customHeight="1">
      <c r="A18" s="627" t="s">
        <v>54</v>
      </c>
      <c r="B18" s="719" t="s">
        <v>139</v>
      </c>
      <c r="C18" s="715">
        <f t="shared" si="1"/>
        <v>90076283</v>
      </c>
      <c r="D18" s="715">
        <f t="shared" si="2"/>
        <v>9472951</v>
      </c>
      <c r="E18" s="715">
        <v>5804423</v>
      </c>
      <c r="F18" s="715">
        <v>103181</v>
      </c>
      <c r="G18" s="715">
        <v>411274</v>
      </c>
      <c r="H18" s="715">
        <v>316047</v>
      </c>
      <c r="I18" s="715">
        <v>1295</v>
      </c>
      <c r="J18" s="715">
        <v>2836731</v>
      </c>
      <c r="K18" s="715">
        <v>43053267</v>
      </c>
      <c r="L18" s="715">
        <v>37550065</v>
      </c>
      <c r="M18" s="715">
        <f>'03'!C18+'04'!C18</f>
        <v>90076283</v>
      </c>
      <c r="N18" s="715">
        <f t="shared" si="3"/>
        <v>0</v>
      </c>
      <c r="O18" s="715" t="e">
        <f>#REF!</f>
        <v>#REF!</v>
      </c>
      <c r="P18" s="715" t="e">
        <f t="shared" si="4"/>
        <v>#REF!</v>
      </c>
      <c r="Q18" s="716"/>
      <c r="R18" s="716"/>
      <c r="S18" s="717"/>
    </row>
    <row r="19" spans="1:19" s="718" customFormat="1" ht="15" customHeight="1">
      <c r="A19" s="627" t="s">
        <v>55</v>
      </c>
      <c r="B19" s="719" t="s">
        <v>140</v>
      </c>
      <c r="C19" s="715">
        <f t="shared" si="1"/>
        <v>21041511</v>
      </c>
      <c r="D19" s="715">
        <f t="shared" si="2"/>
        <v>71372</v>
      </c>
      <c r="E19" s="715">
        <v>47288</v>
      </c>
      <c r="F19" s="715"/>
      <c r="G19" s="715">
        <v>24084</v>
      </c>
      <c r="H19" s="715"/>
      <c r="I19" s="715"/>
      <c r="J19" s="715"/>
      <c r="K19" s="715">
        <v>14640021</v>
      </c>
      <c r="L19" s="715">
        <v>6330118</v>
      </c>
      <c r="M19" s="715">
        <f>'03'!C19+'04'!C19</f>
        <v>21041511</v>
      </c>
      <c r="N19" s="715">
        <f t="shared" si="3"/>
        <v>0</v>
      </c>
      <c r="O19" s="715" t="e">
        <f>#REF!</f>
        <v>#REF!</v>
      </c>
      <c r="P19" s="715" t="e">
        <f t="shared" si="4"/>
        <v>#REF!</v>
      </c>
      <c r="Q19" s="716"/>
      <c r="R19" s="716"/>
      <c r="S19" s="717"/>
    </row>
    <row r="20" spans="1:19" s="718" customFormat="1" ht="15" customHeight="1">
      <c r="A20" s="627" t="s">
        <v>141</v>
      </c>
      <c r="B20" s="719" t="s">
        <v>201</v>
      </c>
      <c r="C20" s="715">
        <f t="shared" si="1"/>
        <v>0</v>
      </c>
      <c r="D20" s="715">
        <f t="shared" si="2"/>
        <v>0</v>
      </c>
      <c r="E20" s="715">
        <v>0</v>
      </c>
      <c r="F20" s="715"/>
      <c r="G20" s="715">
        <v>0</v>
      </c>
      <c r="H20" s="715"/>
      <c r="I20" s="715"/>
      <c r="J20" s="715"/>
      <c r="K20" s="715">
        <v>0</v>
      </c>
      <c r="L20" s="715"/>
      <c r="M20" s="715">
        <f>'03'!C20</f>
        <v>0</v>
      </c>
      <c r="N20" s="715">
        <f t="shared" si="3"/>
        <v>0</v>
      </c>
      <c r="O20" s="715" t="e">
        <f>#REF!</f>
        <v>#REF!</v>
      </c>
      <c r="P20" s="715" t="e">
        <f t="shared" si="4"/>
        <v>#REF!</v>
      </c>
      <c r="Q20" s="716"/>
      <c r="R20" s="716"/>
      <c r="S20" s="717"/>
    </row>
    <row r="21" spans="1:19" s="718" customFormat="1" ht="15" customHeight="1">
      <c r="A21" s="627" t="s">
        <v>143</v>
      </c>
      <c r="B21" s="719" t="s">
        <v>142</v>
      </c>
      <c r="C21" s="715">
        <f t="shared" si="1"/>
        <v>471104604</v>
      </c>
      <c r="D21" s="715">
        <f t="shared" si="2"/>
        <v>7917213</v>
      </c>
      <c r="E21" s="715">
        <v>5895531</v>
      </c>
      <c r="F21" s="715">
        <v>538</v>
      </c>
      <c r="G21" s="715">
        <v>1148949</v>
      </c>
      <c r="H21" s="715">
        <v>662819</v>
      </c>
      <c r="I21" s="715">
        <v>10100</v>
      </c>
      <c r="J21" s="715">
        <v>199276</v>
      </c>
      <c r="K21" s="715">
        <v>288516555</v>
      </c>
      <c r="L21" s="715">
        <v>174670836</v>
      </c>
      <c r="M21" s="715">
        <f>'03'!C21+'04'!C20</f>
        <v>471104604</v>
      </c>
      <c r="N21" s="715">
        <f t="shared" si="3"/>
        <v>0</v>
      </c>
      <c r="O21" s="715" t="e">
        <f>#REF!</f>
        <v>#REF!</v>
      </c>
      <c r="P21" s="715" t="e">
        <f t="shared" si="4"/>
        <v>#REF!</v>
      </c>
      <c r="Q21" s="716"/>
      <c r="R21" s="716"/>
      <c r="S21" s="717"/>
    </row>
    <row r="22" spans="1:19" s="718" customFormat="1" ht="15" customHeight="1">
      <c r="A22" s="627" t="s">
        <v>145</v>
      </c>
      <c r="B22" s="719" t="s">
        <v>144</v>
      </c>
      <c r="C22" s="715">
        <f t="shared" si="1"/>
        <v>15861057</v>
      </c>
      <c r="D22" s="715">
        <f t="shared" si="2"/>
        <v>1911428</v>
      </c>
      <c r="E22" s="715">
        <v>398480</v>
      </c>
      <c r="F22" s="715"/>
      <c r="G22" s="715">
        <v>5500</v>
      </c>
      <c r="H22" s="715"/>
      <c r="I22" s="715"/>
      <c r="J22" s="715">
        <v>1507448</v>
      </c>
      <c r="K22" s="715">
        <v>8182945</v>
      </c>
      <c r="L22" s="715">
        <v>5766684</v>
      </c>
      <c r="M22" s="715">
        <f>'03'!C22+'04'!C21</f>
        <v>15861057</v>
      </c>
      <c r="N22" s="715">
        <f t="shared" si="3"/>
        <v>0</v>
      </c>
      <c r="O22" s="715" t="e">
        <f>#REF!</f>
        <v>#REF!</v>
      </c>
      <c r="P22" s="715" t="e">
        <f t="shared" si="4"/>
        <v>#REF!</v>
      </c>
      <c r="Q22" s="716"/>
      <c r="R22" s="716"/>
      <c r="S22" s="717"/>
    </row>
    <row r="23" spans="1:19" s="718" customFormat="1" ht="15" customHeight="1">
      <c r="A23" s="627" t="s">
        <v>147</v>
      </c>
      <c r="B23" s="719" t="s">
        <v>146</v>
      </c>
      <c r="C23" s="715">
        <f t="shared" si="1"/>
        <v>202728</v>
      </c>
      <c r="D23" s="715">
        <f t="shared" si="2"/>
        <v>127030</v>
      </c>
      <c r="E23" s="715">
        <v>127030</v>
      </c>
      <c r="F23" s="715"/>
      <c r="G23" s="715"/>
      <c r="H23" s="715"/>
      <c r="I23" s="715"/>
      <c r="J23" s="715"/>
      <c r="K23" s="715"/>
      <c r="L23" s="715">
        <v>75698</v>
      </c>
      <c r="M23" s="715">
        <f>'03'!C23+'04'!C22</f>
        <v>202728</v>
      </c>
      <c r="N23" s="715">
        <f t="shared" si="3"/>
        <v>0</v>
      </c>
      <c r="O23" s="715" t="e">
        <f>#REF!</f>
        <v>#REF!</v>
      </c>
      <c r="P23" s="715" t="e">
        <f t="shared" si="4"/>
        <v>#REF!</v>
      </c>
      <c r="Q23" s="716"/>
      <c r="R23" s="716"/>
      <c r="S23" s="717"/>
    </row>
    <row r="24" spans="1:19" s="718" customFormat="1" ht="15" customHeight="1">
      <c r="A24" s="627" t="s">
        <v>149</v>
      </c>
      <c r="B24" s="722" t="s">
        <v>148</v>
      </c>
      <c r="C24" s="715">
        <f t="shared" si="1"/>
        <v>0</v>
      </c>
      <c r="D24" s="715">
        <f t="shared" si="2"/>
        <v>0</v>
      </c>
      <c r="E24" s="715">
        <v>0</v>
      </c>
      <c r="F24" s="715"/>
      <c r="G24" s="715"/>
      <c r="H24" s="715"/>
      <c r="I24" s="715"/>
      <c r="J24" s="715"/>
      <c r="K24" s="715"/>
      <c r="L24" s="715"/>
      <c r="M24" s="715">
        <f>'03'!C24+'04'!C23</f>
        <v>0</v>
      </c>
      <c r="N24" s="715">
        <f t="shared" si="3"/>
        <v>0</v>
      </c>
      <c r="O24" s="715" t="e">
        <f>#REF!</f>
        <v>#REF!</v>
      </c>
      <c r="P24" s="715" t="e">
        <f t="shared" si="4"/>
        <v>#REF!</v>
      </c>
      <c r="Q24" s="716"/>
      <c r="R24" s="716"/>
      <c r="S24" s="717"/>
    </row>
    <row r="25" spans="1:19" s="718" customFormat="1" ht="15" customHeight="1">
      <c r="A25" s="627" t="s">
        <v>185</v>
      </c>
      <c r="B25" s="719" t="s">
        <v>150</v>
      </c>
      <c r="C25" s="715">
        <f t="shared" si="1"/>
        <v>20730660</v>
      </c>
      <c r="D25" s="715">
        <f t="shared" si="2"/>
        <v>479031</v>
      </c>
      <c r="E25" s="715">
        <v>460705</v>
      </c>
      <c r="F25" s="715"/>
      <c r="G25" s="715">
        <v>8000</v>
      </c>
      <c r="H25" s="715">
        <v>6026</v>
      </c>
      <c r="I25" s="715"/>
      <c r="J25" s="715">
        <v>4300</v>
      </c>
      <c r="K25" s="715">
        <v>5731135</v>
      </c>
      <c r="L25" s="715">
        <v>14520494</v>
      </c>
      <c r="M25" s="715">
        <f>'03'!C25+'04'!C24</f>
        <v>20730660</v>
      </c>
      <c r="N25" s="715">
        <f t="shared" si="3"/>
        <v>0</v>
      </c>
      <c r="O25" s="715" t="e">
        <f>#REF!</f>
        <v>#REF!</v>
      </c>
      <c r="P25" s="715" t="e">
        <f t="shared" si="4"/>
        <v>#REF!</v>
      </c>
      <c r="Q25" s="716"/>
      <c r="R25" s="716"/>
      <c r="S25" s="717"/>
    </row>
    <row r="26" spans="1:19" s="718" customFormat="1" ht="15" customHeight="1">
      <c r="A26" s="627" t="s">
        <v>53</v>
      </c>
      <c r="B26" s="719" t="s">
        <v>151</v>
      </c>
      <c r="C26" s="715">
        <f t="shared" si="1"/>
        <v>48544743</v>
      </c>
      <c r="D26" s="715">
        <f t="shared" si="2"/>
        <v>4561317</v>
      </c>
      <c r="E26" s="715">
        <v>2202304</v>
      </c>
      <c r="F26" s="715"/>
      <c r="G26" s="715">
        <v>1243701</v>
      </c>
      <c r="H26" s="715">
        <v>1014760</v>
      </c>
      <c r="I26" s="715">
        <v>70200</v>
      </c>
      <c r="J26" s="715">
        <v>30352</v>
      </c>
      <c r="K26" s="715">
        <v>8994628</v>
      </c>
      <c r="L26" s="715">
        <v>34988798</v>
      </c>
      <c r="M26" s="715">
        <f>'03'!C26+'04'!C25</f>
        <v>48544743</v>
      </c>
      <c r="N26" s="715">
        <f t="shared" si="3"/>
        <v>0</v>
      </c>
      <c r="O26" s="715" t="e">
        <f>#REF!</f>
        <v>#REF!</v>
      </c>
      <c r="P26" s="715" t="e">
        <f t="shared" si="4"/>
        <v>#REF!</v>
      </c>
      <c r="Q26" s="716"/>
      <c r="R26" s="716"/>
      <c r="S26" s="717"/>
    </row>
    <row r="27" spans="1:18" s="718" customFormat="1" ht="15" customHeight="1">
      <c r="A27" s="666" t="s">
        <v>545</v>
      </c>
      <c r="B27" s="723" t="s">
        <v>766</v>
      </c>
      <c r="C27" s="724">
        <f>(C18+C19+C20)/C17</f>
        <v>0.17950689913618392</v>
      </c>
      <c r="D27" s="724">
        <f aca="true" t="shared" si="7" ref="D27:L27">(D18+D19+D20)/D17</f>
        <v>0.47771715586721575</v>
      </c>
      <c r="E27" s="724">
        <f t="shared" si="7"/>
        <v>0.45955399228976074</v>
      </c>
      <c r="F27" s="724">
        <f t="shared" si="7"/>
        <v>0.9948129079532197</v>
      </c>
      <c r="G27" s="724">
        <f t="shared" si="7"/>
        <v>0.27247220721901955</v>
      </c>
      <c r="H27" s="724">
        <f t="shared" si="7"/>
        <v>0.32089508291264424</v>
      </c>
      <c r="I27" s="724">
        <f t="shared" si="7"/>
        <v>0.11364633611232997</v>
      </c>
      <c r="J27" s="724">
        <f t="shared" si="7"/>
        <v>0.6237651324664587</v>
      </c>
      <c r="K27" s="724">
        <f t="shared" si="7"/>
        <v>0.16020398622615248</v>
      </c>
      <c r="L27" s="724">
        <f t="shared" si="7"/>
        <v>0.1836652614951508</v>
      </c>
      <c r="M27" s="725"/>
      <c r="N27" s="726"/>
      <c r="O27" s="726"/>
      <c r="P27" s="726"/>
      <c r="Q27" s="716"/>
      <c r="R27" s="716"/>
    </row>
    <row r="28" spans="1:18" s="456" customFormat="1" ht="30" customHeight="1" hidden="1">
      <c r="A28" s="1339" t="s">
        <v>492</v>
      </c>
      <c r="B28" s="1339"/>
      <c r="C28" s="629">
        <f>C11-C14-C15-C16</f>
        <v>0</v>
      </c>
      <c r="D28" s="629">
        <f aca="true" t="shared" si="8" ref="D28:L28">D11-D14-D15-D16</f>
        <v>0</v>
      </c>
      <c r="E28" s="629">
        <f t="shared" si="8"/>
        <v>0</v>
      </c>
      <c r="F28" s="629">
        <f t="shared" si="8"/>
        <v>0</v>
      </c>
      <c r="G28" s="629">
        <f t="shared" si="8"/>
        <v>0</v>
      </c>
      <c r="H28" s="629">
        <f t="shared" si="8"/>
        <v>0</v>
      </c>
      <c r="I28" s="629">
        <f t="shared" si="8"/>
        <v>0</v>
      </c>
      <c r="J28" s="629">
        <f t="shared" si="8"/>
        <v>0</v>
      </c>
      <c r="K28" s="629">
        <f t="shared" si="8"/>
        <v>0</v>
      </c>
      <c r="L28" s="629">
        <f t="shared" si="8"/>
        <v>0</v>
      </c>
      <c r="M28" s="647"/>
      <c r="N28" s="706"/>
      <c r="O28" s="706"/>
      <c r="P28" s="706"/>
      <c r="Q28" s="389"/>
      <c r="R28" s="389"/>
    </row>
    <row r="29" spans="1:18" s="456" customFormat="1" ht="30" customHeight="1" hidden="1">
      <c r="A29" s="1325" t="s">
        <v>493</v>
      </c>
      <c r="B29" s="1326"/>
      <c r="C29" s="707">
        <f>C16-C17-C26</f>
        <v>0</v>
      </c>
      <c r="D29" s="629">
        <f aca="true" t="shared" si="9" ref="D29:L29">D16-D17-D26</f>
        <v>0</v>
      </c>
      <c r="E29" s="629">
        <f t="shared" si="9"/>
        <v>0</v>
      </c>
      <c r="F29" s="629">
        <f t="shared" si="9"/>
        <v>0</v>
      </c>
      <c r="G29" s="707">
        <f t="shared" si="9"/>
        <v>0</v>
      </c>
      <c r="H29" s="707">
        <f t="shared" si="9"/>
        <v>0</v>
      </c>
      <c r="I29" s="629">
        <f t="shared" si="9"/>
        <v>0</v>
      </c>
      <c r="J29" s="629">
        <f t="shared" si="9"/>
        <v>0</v>
      </c>
      <c r="K29" s="629">
        <f t="shared" si="9"/>
        <v>0</v>
      </c>
      <c r="L29" s="629">
        <f t="shared" si="9"/>
        <v>0</v>
      </c>
      <c r="M29" s="647"/>
      <c r="N29" s="706"/>
      <c r="O29" s="706"/>
      <c r="P29" s="706"/>
      <c r="Q29" s="389"/>
      <c r="R29" s="389"/>
    </row>
    <row r="30" spans="1:18" s="437" customFormat="1" ht="27.75" customHeight="1">
      <c r="A30" s="697"/>
      <c r="B30" s="708"/>
      <c r="C30" s="709"/>
      <c r="D30" s="710"/>
      <c r="E30" s="710"/>
      <c r="F30" s="710"/>
      <c r="G30" s="711"/>
      <c r="H30" s="711"/>
      <c r="I30" s="1327" t="str">
        <f>'Thong tin'!B8</f>
        <v>Trà Vinh, ngày 1 tháng 7 năm 2016</v>
      </c>
      <c r="J30" s="1327"/>
      <c r="K30" s="1327"/>
      <c r="L30" s="1327"/>
      <c r="M30" s="697"/>
      <c r="N30" s="697"/>
      <c r="O30" s="697"/>
      <c r="P30" s="697"/>
      <c r="Q30" s="446"/>
      <c r="R30" s="446"/>
    </row>
    <row r="31" spans="1:18" s="437" customFormat="1" ht="21" customHeight="1">
      <c r="A31" s="1238" t="s">
        <v>4</v>
      </c>
      <c r="B31" s="1238"/>
      <c r="C31" s="1238"/>
      <c r="D31" s="1238"/>
      <c r="E31" s="712"/>
      <c r="F31" s="712"/>
      <c r="G31" s="713"/>
      <c r="H31" s="1303" t="str">
        <f>'Thong tin'!B7</f>
        <v>PHÓ CỤC TRƯỞNG</v>
      </c>
      <c r="I31" s="1303"/>
      <c r="J31" s="1303"/>
      <c r="K31" s="1303"/>
      <c r="L31" s="1303"/>
      <c r="M31" s="697"/>
      <c r="N31" s="697"/>
      <c r="O31" s="697"/>
      <c r="P31" s="697"/>
      <c r="Q31" s="446"/>
      <c r="R31" s="446"/>
    </row>
    <row r="32" spans="1:18" s="421" customFormat="1" ht="15.75">
      <c r="A32" s="489"/>
      <c r="B32" s="1304"/>
      <c r="C32" s="1304"/>
      <c r="D32" s="477"/>
      <c r="E32" s="477"/>
      <c r="F32" s="477"/>
      <c r="G32" s="477"/>
      <c r="H32" s="477"/>
      <c r="I32" s="477"/>
      <c r="J32" s="477"/>
      <c r="K32" s="477"/>
      <c r="L32" s="477"/>
      <c r="M32" s="427"/>
      <c r="N32" s="420"/>
      <c r="O32" s="420"/>
      <c r="P32" s="420"/>
      <c r="Q32" s="420"/>
      <c r="R32" s="420"/>
    </row>
    <row r="33" spans="1:18" s="421" customFormat="1" ht="15">
      <c r="A33" s="490"/>
      <c r="B33" s="490"/>
      <c r="C33" s="807">
        <f>+C11-(C14+C15+C16)</f>
        <v>0</v>
      </c>
      <c r="D33" s="807">
        <f aca="true" t="shared" si="10" ref="D33:L33">+D11-(D14+D15+D16)</f>
        <v>0</v>
      </c>
      <c r="E33" s="807">
        <f t="shared" si="10"/>
        <v>0</v>
      </c>
      <c r="F33" s="807">
        <f t="shared" si="10"/>
        <v>0</v>
      </c>
      <c r="G33" s="807">
        <f t="shared" si="10"/>
        <v>0</v>
      </c>
      <c r="H33" s="807">
        <f t="shared" si="10"/>
        <v>0</v>
      </c>
      <c r="I33" s="807">
        <f t="shared" si="10"/>
        <v>0</v>
      </c>
      <c r="J33" s="807">
        <f t="shared" si="10"/>
        <v>0</v>
      </c>
      <c r="K33" s="807">
        <f t="shared" si="10"/>
        <v>0</v>
      </c>
      <c r="L33" s="807">
        <f t="shared" si="10"/>
        <v>0</v>
      </c>
      <c r="M33" s="420"/>
      <c r="N33" s="420"/>
      <c r="O33" s="420"/>
      <c r="P33" s="420"/>
      <c r="Q33" s="420"/>
      <c r="R33" s="420"/>
    </row>
    <row r="34" spans="1:18" s="421" customFormat="1" ht="15">
      <c r="A34" s="490"/>
      <c r="B34" s="490"/>
      <c r="C34" s="490"/>
      <c r="D34" s="490"/>
      <c r="E34" s="490"/>
      <c r="F34" s="490"/>
      <c r="G34" s="490"/>
      <c r="H34" s="490"/>
      <c r="I34" s="490"/>
      <c r="J34" s="490"/>
      <c r="K34" s="490"/>
      <c r="L34" s="490"/>
      <c r="M34" s="420"/>
      <c r="N34" s="420"/>
      <c r="O34" s="420"/>
      <c r="P34" s="420"/>
      <c r="Q34" s="420"/>
      <c r="R34" s="420"/>
    </row>
    <row r="35" spans="1:12" ht="15">
      <c r="A35" s="490"/>
      <c r="B35" s="490"/>
      <c r="C35" s="490"/>
      <c r="D35" s="490"/>
      <c r="E35" s="490"/>
      <c r="F35" s="490"/>
      <c r="G35" s="490"/>
      <c r="H35" s="490"/>
      <c r="I35" s="490"/>
      <c r="J35" s="490"/>
      <c r="K35" s="490"/>
      <c r="L35" s="490"/>
    </row>
    <row r="36" spans="1:12" ht="15">
      <c r="A36" s="490"/>
      <c r="B36" s="490"/>
      <c r="C36" s="490"/>
      <c r="D36" s="490"/>
      <c r="E36" s="490"/>
      <c r="F36" s="490"/>
      <c r="G36" s="490"/>
      <c r="H36" s="490"/>
      <c r="I36" s="490"/>
      <c r="J36" s="490"/>
      <c r="K36" s="490"/>
      <c r="L36" s="490"/>
    </row>
    <row r="37" spans="1:12" ht="18.75">
      <c r="A37" s="1232" t="str">
        <f>'Thong tin'!B5</f>
        <v>Nhan Quốc Hải</v>
      </c>
      <c r="B37" s="1232"/>
      <c r="C37" s="1232"/>
      <c r="D37" s="1232"/>
      <c r="E37" s="490"/>
      <c r="F37" s="490"/>
      <c r="G37" s="490"/>
      <c r="H37" s="1232" t="str">
        <f>'Thong tin'!B6</f>
        <v>Trần Việt Hồng</v>
      </c>
      <c r="I37" s="1232"/>
      <c r="J37" s="1232"/>
      <c r="K37" s="1232"/>
      <c r="L37" s="1232"/>
    </row>
    <row r="45" spans="1:13" ht="16.5" hidden="1">
      <c r="A45" s="1295" t="s">
        <v>33</v>
      </c>
      <c r="B45" s="1296"/>
      <c r="C45" s="442"/>
      <c r="D45" s="1297" t="s">
        <v>79</v>
      </c>
      <c r="E45" s="1297"/>
      <c r="F45" s="1297"/>
      <c r="G45" s="1297"/>
      <c r="H45" s="1297"/>
      <c r="I45" s="1297"/>
      <c r="J45" s="1297"/>
      <c r="K45" s="1298"/>
      <c r="L45" s="1298"/>
      <c r="M45" s="446"/>
    </row>
    <row r="46" spans="1:13" ht="16.5" hidden="1">
      <c r="A46" s="1279" t="s">
        <v>339</v>
      </c>
      <c r="B46" s="1279"/>
      <c r="C46" s="1279"/>
      <c r="D46" s="1297" t="s">
        <v>214</v>
      </c>
      <c r="E46" s="1297"/>
      <c r="F46" s="1297"/>
      <c r="G46" s="1297"/>
      <c r="H46" s="1297"/>
      <c r="I46" s="1297"/>
      <c r="J46" s="1297"/>
      <c r="K46" s="1299" t="s">
        <v>499</v>
      </c>
      <c r="L46" s="1299"/>
      <c r="M46" s="443"/>
    </row>
    <row r="47" spans="1:13" ht="16.5" hidden="1">
      <c r="A47" s="1279" t="s">
        <v>340</v>
      </c>
      <c r="B47" s="1279"/>
      <c r="C47" s="408"/>
      <c r="D47" s="1300" t="s">
        <v>11</v>
      </c>
      <c r="E47" s="1300"/>
      <c r="F47" s="1300"/>
      <c r="G47" s="1300"/>
      <c r="H47" s="1300"/>
      <c r="I47" s="1300"/>
      <c r="J47" s="1300"/>
      <c r="K47" s="1298"/>
      <c r="L47" s="1298"/>
      <c r="M47" s="446"/>
    </row>
    <row r="48" spans="1:13" ht="15.75" hidden="1">
      <c r="A48" s="419" t="s">
        <v>119</v>
      </c>
      <c r="B48" s="419"/>
      <c r="C48" s="409"/>
      <c r="D48" s="447"/>
      <c r="E48" s="447"/>
      <c r="F48" s="448"/>
      <c r="G48" s="448"/>
      <c r="H48" s="448"/>
      <c r="I48" s="448"/>
      <c r="J48" s="448"/>
      <c r="K48" s="1278"/>
      <c r="L48" s="1278"/>
      <c r="M48" s="443"/>
    </row>
    <row r="49" spans="1:13" ht="15.75" hidden="1">
      <c r="A49" s="447"/>
      <c r="B49" s="447" t="s">
        <v>94</v>
      </c>
      <c r="C49" s="447"/>
      <c r="D49" s="447"/>
      <c r="E49" s="447"/>
      <c r="F49" s="447"/>
      <c r="G49" s="447"/>
      <c r="H49" s="447"/>
      <c r="I49" s="447"/>
      <c r="J49" s="447"/>
      <c r="K49" s="1282"/>
      <c r="L49" s="1282"/>
      <c r="M49" s="443"/>
    </row>
    <row r="50" spans="1:13" ht="15.75" hidden="1">
      <c r="A50" s="900" t="s">
        <v>71</v>
      </c>
      <c r="B50" s="901"/>
      <c r="C50" s="1280" t="s">
        <v>38</v>
      </c>
      <c r="D50" s="1286" t="s">
        <v>337</v>
      </c>
      <c r="E50" s="1286"/>
      <c r="F50" s="1286"/>
      <c r="G50" s="1286"/>
      <c r="H50" s="1286"/>
      <c r="I50" s="1286"/>
      <c r="J50" s="1286"/>
      <c r="K50" s="1286"/>
      <c r="L50" s="1286"/>
      <c r="M50" s="446"/>
    </row>
    <row r="51" spans="1:13" ht="15.75" hidden="1">
      <c r="A51" s="902"/>
      <c r="B51" s="903"/>
      <c r="C51" s="1280"/>
      <c r="D51" s="1287" t="s">
        <v>205</v>
      </c>
      <c r="E51" s="1288"/>
      <c r="F51" s="1288"/>
      <c r="G51" s="1288"/>
      <c r="H51" s="1288"/>
      <c r="I51" s="1288"/>
      <c r="J51" s="1289"/>
      <c r="K51" s="1290" t="s">
        <v>206</v>
      </c>
      <c r="L51" s="1290" t="s">
        <v>207</v>
      </c>
      <c r="M51" s="443"/>
    </row>
    <row r="52" spans="1:13" ht="15.75" hidden="1">
      <c r="A52" s="902"/>
      <c r="B52" s="903"/>
      <c r="C52" s="1280"/>
      <c r="D52" s="1281" t="s">
        <v>37</v>
      </c>
      <c r="E52" s="1283" t="s">
        <v>7</v>
      </c>
      <c r="F52" s="1284"/>
      <c r="G52" s="1284"/>
      <c r="H52" s="1284"/>
      <c r="I52" s="1284"/>
      <c r="J52" s="1285"/>
      <c r="K52" s="1291"/>
      <c r="L52" s="1293"/>
      <c r="M52" s="443"/>
    </row>
    <row r="53" spans="1:16" ht="15.75" hidden="1">
      <c r="A53" s="1301"/>
      <c r="B53" s="1302"/>
      <c r="C53" s="1280"/>
      <c r="D53" s="1281"/>
      <c r="E53" s="449" t="s">
        <v>208</v>
      </c>
      <c r="F53" s="449" t="s">
        <v>209</v>
      </c>
      <c r="G53" s="449" t="s">
        <v>210</v>
      </c>
      <c r="H53" s="449" t="s">
        <v>211</v>
      </c>
      <c r="I53" s="449" t="s">
        <v>341</v>
      </c>
      <c r="J53" s="449" t="s">
        <v>212</v>
      </c>
      <c r="K53" s="1292"/>
      <c r="L53" s="1294"/>
      <c r="M53" s="1274" t="s">
        <v>494</v>
      </c>
      <c r="N53" s="1274"/>
      <c r="O53" s="1274"/>
      <c r="P53" s="1274"/>
    </row>
    <row r="54" spans="1:16" ht="15" hidden="1">
      <c r="A54" s="1275" t="s">
        <v>6</v>
      </c>
      <c r="B54" s="1276"/>
      <c r="C54" s="450">
        <v>1</v>
      </c>
      <c r="D54" s="451">
        <v>2</v>
      </c>
      <c r="E54" s="450">
        <v>3</v>
      </c>
      <c r="F54" s="451">
        <v>4</v>
      </c>
      <c r="G54" s="450">
        <v>5</v>
      </c>
      <c r="H54" s="451">
        <v>6</v>
      </c>
      <c r="I54" s="450">
        <v>7</v>
      </c>
      <c r="J54" s="451">
        <v>8</v>
      </c>
      <c r="K54" s="450">
        <v>9</v>
      </c>
      <c r="L54" s="451">
        <v>10</v>
      </c>
      <c r="M54" s="452" t="s">
        <v>495</v>
      </c>
      <c r="N54" s="453" t="s">
        <v>498</v>
      </c>
      <c r="O54" s="453" t="s">
        <v>496</v>
      </c>
      <c r="P54" s="453" t="s">
        <v>497</v>
      </c>
    </row>
    <row r="55" spans="1:16" ht="24.75" customHeight="1" hidden="1">
      <c r="A55" s="412" t="s">
        <v>0</v>
      </c>
      <c r="B55" s="413" t="s">
        <v>131</v>
      </c>
      <c r="C55" s="402">
        <f>C56+C57</f>
        <v>1227010</v>
      </c>
      <c r="D55" s="402">
        <f aca="true" t="shared" si="11" ref="D55:L55">D56+D57</f>
        <v>730216</v>
      </c>
      <c r="E55" s="402">
        <f t="shared" si="11"/>
        <v>318858</v>
      </c>
      <c r="F55" s="402">
        <f t="shared" si="11"/>
        <v>0</v>
      </c>
      <c r="G55" s="402">
        <f t="shared" si="11"/>
        <v>359311</v>
      </c>
      <c r="H55" s="402">
        <f t="shared" si="11"/>
        <v>25503</v>
      </c>
      <c r="I55" s="402">
        <f t="shared" si="11"/>
        <v>12500</v>
      </c>
      <c r="J55" s="402">
        <f t="shared" si="11"/>
        <v>14044</v>
      </c>
      <c r="K55" s="402">
        <f t="shared" si="11"/>
        <v>496794</v>
      </c>
      <c r="L55" s="402">
        <f t="shared" si="11"/>
        <v>0</v>
      </c>
      <c r="M55" s="402" t="e">
        <f>'03'!#REF!+'04'!#REF!</f>
        <v>#REF!</v>
      </c>
      <c r="N55" s="402" t="e">
        <f>C55-M55</f>
        <v>#REF!</v>
      </c>
      <c r="O55" s="402" t="e">
        <f>#REF!</f>
        <v>#REF!</v>
      </c>
      <c r="P55" s="402" t="e">
        <f>C55-O55</f>
        <v>#REF!</v>
      </c>
    </row>
    <row r="56" spans="1:16" ht="24.75" customHeight="1" hidden="1">
      <c r="A56" s="415">
        <v>1</v>
      </c>
      <c r="B56" s="416" t="s">
        <v>132</v>
      </c>
      <c r="C56" s="402">
        <f>D56+K56+L56</f>
        <v>1145484</v>
      </c>
      <c r="D56" s="402">
        <f>E56+F56+G56+H56+I56+J56</f>
        <v>648690</v>
      </c>
      <c r="E56" s="405">
        <v>289379</v>
      </c>
      <c r="F56" s="405"/>
      <c r="G56" s="405">
        <v>359311</v>
      </c>
      <c r="H56" s="405"/>
      <c r="I56" s="405"/>
      <c r="J56" s="405"/>
      <c r="K56" s="405">
        <v>496794</v>
      </c>
      <c r="L56" s="405"/>
      <c r="M56" s="405" t="e">
        <f>'03'!#REF!+'04'!#REF!</f>
        <v>#REF!</v>
      </c>
      <c r="N56" s="405" t="e">
        <f aca="true" t="shared" si="12" ref="N56:N70">C56-M56</f>
        <v>#REF!</v>
      </c>
      <c r="O56" s="405" t="e">
        <f>#REF!</f>
        <v>#REF!</v>
      </c>
      <c r="P56" s="405" t="e">
        <f aca="true" t="shared" si="13" ref="P56:P70">C56-O56</f>
        <v>#REF!</v>
      </c>
    </row>
    <row r="57" spans="1:16" ht="24.75" customHeight="1" hidden="1">
      <c r="A57" s="415">
        <v>2</v>
      </c>
      <c r="B57" s="416" t="s">
        <v>133</v>
      </c>
      <c r="C57" s="402">
        <f>D57+K57+L57</f>
        <v>81526</v>
      </c>
      <c r="D57" s="402">
        <f>E57+F57+G57+H57+I57+J57</f>
        <v>81526</v>
      </c>
      <c r="E57" s="405">
        <v>29479</v>
      </c>
      <c r="F57" s="405">
        <v>0</v>
      </c>
      <c r="G57" s="405">
        <v>0</v>
      </c>
      <c r="H57" s="405">
        <v>25503</v>
      </c>
      <c r="I57" s="405">
        <v>12500</v>
      </c>
      <c r="J57" s="405">
        <v>14044</v>
      </c>
      <c r="K57" s="405">
        <v>0</v>
      </c>
      <c r="L57" s="405">
        <v>0</v>
      </c>
      <c r="M57" s="405" t="e">
        <f>'03'!#REF!+'04'!#REF!</f>
        <v>#REF!</v>
      </c>
      <c r="N57" s="405" t="e">
        <f t="shared" si="12"/>
        <v>#REF!</v>
      </c>
      <c r="O57" s="405" t="e">
        <f>#REF!</f>
        <v>#REF!</v>
      </c>
      <c r="P57" s="405" t="e">
        <f t="shared" si="13"/>
        <v>#REF!</v>
      </c>
    </row>
    <row r="58" spans="1:16" ht="24.75" customHeight="1" hidden="1">
      <c r="A58" s="393" t="s">
        <v>1</v>
      </c>
      <c r="B58" s="394" t="s">
        <v>134</v>
      </c>
      <c r="C58" s="402">
        <f>D58+K58+L58</f>
        <v>30849</v>
      </c>
      <c r="D58" s="402">
        <f>E58+F58+G58+H58+I58+J58</f>
        <v>30849</v>
      </c>
      <c r="E58" s="405">
        <v>18349</v>
      </c>
      <c r="F58" s="405">
        <v>0</v>
      </c>
      <c r="G58" s="405">
        <v>0</v>
      </c>
      <c r="H58" s="405">
        <v>0</v>
      </c>
      <c r="I58" s="405">
        <v>12500</v>
      </c>
      <c r="J58" s="405">
        <v>0</v>
      </c>
      <c r="K58" s="405">
        <v>0</v>
      </c>
      <c r="L58" s="405">
        <v>0</v>
      </c>
      <c r="M58" s="405" t="e">
        <f>'03'!#REF!+'04'!#REF!</f>
        <v>#REF!</v>
      </c>
      <c r="N58" s="405" t="e">
        <f t="shared" si="12"/>
        <v>#REF!</v>
      </c>
      <c r="O58" s="405" t="e">
        <f>#REF!</f>
        <v>#REF!</v>
      </c>
      <c r="P58" s="405" t="e">
        <f t="shared" si="13"/>
        <v>#REF!</v>
      </c>
    </row>
    <row r="59" spans="1:16" ht="24.75" customHeight="1" hidden="1">
      <c r="A59" s="393" t="s">
        <v>9</v>
      </c>
      <c r="B59" s="394" t="s">
        <v>135</v>
      </c>
      <c r="C59" s="402">
        <f>D59+K59+L59</f>
        <v>0</v>
      </c>
      <c r="D59" s="402">
        <f>E59+F59+G59+H59+I59+J59</f>
        <v>0</v>
      </c>
      <c r="E59" s="405">
        <v>0</v>
      </c>
      <c r="F59" s="405">
        <v>0</v>
      </c>
      <c r="G59" s="405">
        <v>0</v>
      </c>
      <c r="H59" s="405">
        <v>0</v>
      </c>
      <c r="I59" s="405">
        <v>0</v>
      </c>
      <c r="J59" s="405">
        <v>0</v>
      </c>
      <c r="K59" s="405">
        <v>0</v>
      </c>
      <c r="L59" s="405">
        <v>0</v>
      </c>
      <c r="M59" s="405" t="e">
        <f>'03'!#REF!+'04'!#REF!</f>
        <v>#REF!</v>
      </c>
      <c r="N59" s="405" t="e">
        <f t="shared" si="12"/>
        <v>#REF!</v>
      </c>
      <c r="O59" s="405" t="e">
        <f>#REF!</f>
        <v>#REF!</v>
      </c>
      <c r="P59" s="405" t="e">
        <f t="shared" si="13"/>
        <v>#REF!</v>
      </c>
    </row>
    <row r="60" spans="1:16" ht="24.75" customHeight="1" hidden="1">
      <c r="A60" s="393" t="s">
        <v>136</v>
      </c>
      <c r="B60" s="394" t="s">
        <v>137</v>
      </c>
      <c r="C60" s="402">
        <f>C61+C70</f>
        <v>1196161</v>
      </c>
      <c r="D60" s="402">
        <f aca="true" t="shared" si="14" ref="D60:L60">D61+D70</f>
        <v>699367</v>
      </c>
      <c r="E60" s="402">
        <f t="shared" si="14"/>
        <v>300509</v>
      </c>
      <c r="F60" s="402">
        <f t="shared" si="14"/>
        <v>0</v>
      </c>
      <c r="G60" s="402">
        <f t="shared" si="14"/>
        <v>359311</v>
      </c>
      <c r="H60" s="402">
        <f t="shared" si="14"/>
        <v>25503</v>
      </c>
      <c r="I60" s="402">
        <f t="shared" si="14"/>
        <v>0</v>
      </c>
      <c r="J60" s="402">
        <f t="shared" si="14"/>
        <v>14044</v>
      </c>
      <c r="K60" s="402">
        <f t="shared" si="14"/>
        <v>496794</v>
      </c>
      <c r="L60" s="402">
        <f t="shared" si="14"/>
        <v>0</v>
      </c>
      <c r="M60" s="402" t="e">
        <f>'03'!#REF!+'04'!#REF!</f>
        <v>#REF!</v>
      </c>
      <c r="N60" s="402" t="e">
        <f t="shared" si="12"/>
        <v>#REF!</v>
      </c>
      <c r="O60" s="402" t="e">
        <f>#REF!</f>
        <v>#REF!</v>
      </c>
      <c r="P60" s="402" t="e">
        <f t="shared" si="13"/>
        <v>#REF!</v>
      </c>
    </row>
    <row r="61" spans="1:16" ht="24.75" customHeight="1" hidden="1">
      <c r="A61" s="393" t="s">
        <v>52</v>
      </c>
      <c r="B61" s="417" t="s">
        <v>138</v>
      </c>
      <c r="C61" s="402">
        <f>SUM(C62:C69)</f>
        <v>547471</v>
      </c>
      <c r="D61" s="402">
        <f aca="true" t="shared" si="15" ref="D61:L61">SUM(D62:D69)</f>
        <v>50677</v>
      </c>
      <c r="E61" s="402">
        <f t="shared" si="15"/>
        <v>11130</v>
      </c>
      <c r="F61" s="402">
        <f t="shared" si="15"/>
        <v>0</v>
      </c>
      <c r="G61" s="402">
        <f t="shared" si="15"/>
        <v>0</v>
      </c>
      <c r="H61" s="402">
        <f t="shared" si="15"/>
        <v>25503</v>
      </c>
      <c r="I61" s="402">
        <f t="shared" si="15"/>
        <v>0</v>
      </c>
      <c r="J61" s="402">
        <f t="shared" si="15"/>
        <v>14044</v>
      </c>
      <c r="K61" s="402">
        <f t="shared" si="15"/>
        <v>496794</v>
      </c>
      <c r="L61" s="402">
        <f t="shared" si="15"/>
        <v>0</v>
      </c>
      <c r="M61" s="402" t="e">
        <f>'03'!#REF!+'04'!#REF!</f>
        <v>#REF!</v>
      </c>
      <c r="N61" s="402" t="e">
        <f t="shared" si="12"/>
        <v>#REF!</v>
      </c>
      <c r="O61" s="402" t="e">
        <f>#REF!</f>
        <v>#REF!</v>
      </c>
      <c r="P61" s="402" t="e">
        <f t="shared" si="13"/>
        <v>#REF!</v>
      </c>
    </row>
    <row r="62" spans="1:16" ht="24.75" customHeight="1" hidden="1">
      <c r="A62" s="415" t="s">
        <v>54</v>
      </c>
      <c r="B62" s="416" t="s">
        <v>139</v>
      </c>
      <c r="C62" s="402">
        <f aca="true" t="shared" si="16" ref="C62:C70">D62+K62+L62</f>
        <v>41344</v>
      </c>
      <c r="D62" s="402">
        <f aca="true" t="shared" si="17" ref="D62:D70">E62+F62+G62+H62+I62+J62</f>
        <v>40344</v>
      </c>
      <c r="E62" s="405">
        <v>800</v>
      </c>
      <c r="F62" s="405">
        <v>0</v>
      </c>
      <c r="G62" s="405">
        <v>0</v>
      </c>
      <c r="H62" s="405">
        <v>25503</v>
      </c>
      <c r="I62" s="405">
        <v>0</v>
      </c>
      <c r="J62" s="405">
        <v>14041</v>
      </c>
      <c r="K62" s="405">
        <v>1000</v>
      </c>
      <c r="L62" s="405">
        <v>0</v>
      </c>
      <c r="M62" s="405" t="e">
        <f>'03'!#REF!+'04'!#REF!</f>
        <v>#REF!</v>
      </c>
      <c r="N62" s="405" t="e">
        <f t="shared" si="12"/>
        <v>#REF!</v>
      </c>
      <c r="O62" s="405" t="e">
        <f>#REF!</f>
        <v>#REF!</v>
      </c>
      <c r="P62" s="405" t="e">
        <f t="shared" si="13"/>
        <v>#REF!</v>
      </c>
    </row>
    <row r="63" spans="1:16" ht="24.75" customHeight="1" hidden="1">
      <c r="A63" s="415" t="s">
        <v>55</v>
      </c>
      <c r="B63" s="416" t="s">
        <v>140</v>
      </c>
      <c r="C63" s="402">
        <f t="shared" si="16"/>
        <v>0</v>
      </c>
      <c r="D63" s="402">
        <f t="shared" si="17"/>
        <v>0</v>
      </c>
      <c r="E63" s="405">
        <v>0</v>
      </c>
      <c r="F63" s="405">
        <v>0</v>
      </c>
      <c r="G63" s="405">
        <v>0</v>
      </c>
      <c r="H63" s="405">
        <v>0</v>
      </c>
      <c r="I63" s="405">
        <v>0</v>
      </c>
      <c r="J63" s="405">
        <v>0</v>
      </c>
      <c r="K63" s="405">
        <v>0</v>
      </c>
      <c r="L63" s="405">
        <v>0</v>
      </c>
      <c r="M63" s="405" t="e">
        <f>'03'!#REF!+'04'!#REF!</f>
        <v>#REF!</v>
      </c>
      <c r="N63" s="405" t="e">
        <f t="shared" si="12"/>
        <v>#REF!</v>
      </c>
      <c r="O63" s="405" t="e">
        <f>#REF!</f>
        <v>#REF!</v>
      </c>
      <c r="P63" s="405" t="e">
        <f t="shared" si="13"/>
        <v>#REF!</v>
      </c>
    </row>
    <row r="64" spans="1:16" ht="24.75" customHeight="1" hidden="1">
      <c r="A64" s="415" t="s">
        <v>141</v>
      </c>
      <c r="B64" s="416" t="s">
        <v>201</v>
      </c>
      <c r="C64" s="402">
        <f t="shared" si="16"/>
        <v>0</v>
      </c>
      <c r="D64" s="402">
        <f t="shared" si="17"/>
        <v>0</v>
      </c>
      <c r="E64" s="405">
        <v>0</v>
      </c>
      <c r="F64" s="405">
        <v>0</v>
      </c>
      <c r="G64" s="405">
        <v>0</v>
      </c>
      <c r="H64" s="405">
        <v>0</v>
      </c>
      <c r="I64" s="405">
        <v>0</v>
      </c>
      <c r="J64" s="405">
        <v>0</v>
      </c>
      <c r="K64" s="405">
        <v>0</v>
      </c>
      <c r="L64" s="405">
        <v>0</v>
      </c>
      <c r="M64" s="405" t="e">
        <f>'03'!#REF!</f>
        <v>#REF!</v>
      </c>
      <c r="N64" s="405" t="e">
        <f t="shared" si="12"/>
        <v>#REF!</v>
      </c>
      <c r="O64" s="405" t="e">
        <f>#REF!</f>
        <v>#REF!</v>
      </c>
      <c r="P64" s="405" t="e">
        <f t="shared" si="13"/>
        <v>#REF!</v>
      </c>
    </row>
    <row r="65" spans="1:16" ht="24.75" customHeight="1" hidden="1">
      <c r="A65" s="415" t="s">
        <v>143</v>
      </c>
      <c r="B65" s="416" t="s">
        <v>142</v>
      </c>
      <c r="C65" s="402">
        <f t="shared" si="16"/>
        <v>33438</v>
      </c>
      <c r="D65" s="402">
        <f t="shared" si="17"/>
        <v>10333</v>
      </c>
      <c r="E65" s="405">
        <v>10330</v>
      </c>
      <c r="F65" s="405">
        <v>0</v>
      </c>
      <c r="G65" s="405">
        <v>0</v>
      </c>
      <c r="H65" s="405">
        <v>0</v>
      </c>
      <c r="I65" s="405">
        <v>0</v>
      </c>
      <c r="J65" s="405">
        <v>3</v>
      </c>
      <c r="K65" s="405">
        <v>23105</v>
      </c>
      <c r="L65" s="405">
        <v>0</v>
      </c>
      <c r="M65" s="405" t="e">
        <f>'03'!#REF!+'04'!#REF!</f>
        <v>#REF!</v>
      </c>
      <c r="N65" s="405" t="e">
        <f t="shared" si="12"/>
        <v>#REF!</v>
      </c>
      <c r="O65" s="405" t="e">
        <f>#REF!</f>
        <v>#REF!</v>
      </c>
      <c r="P65" s="405" t="e">
        <f t="shared" si="13"/>
        <v>#REF!</v>
      </c>
    </row>
    <row r="66" spans="1:16" ht="24.75" customHeight="1" hidden="1">
      <c r="A66" s="415" t="s">
        <v>145</v>
      </c>
      <c r="B66" s="416" t="s">
        <v>144</v>
      </c>
      <c r="C66" s="402">
        <f t="shared" si="16"/>
        <v>0</v>
      </c>
      <c r="D66" s="402">
        <f t="shared" si="17"/>
        <v>0</v>
      </c>
      <c r="E66" s="405">
        <v>0</v>
      </c>
      <c r="F66" s="405">
        <v>0</v>
      </c>
      <c r="G66" s="405">
        <v>0</v>
      </c>
      <c r="H66" s="405">
        <v>0</v>
      </c>
      <c r="I66" s="405">
        <v>0</v>
      </c>
      <c r="J66" s="405">
        <v>0</v>
      </c>
      <c r="K66" s="405">
        <v>0</v>
      </c>
      <c r="L66" s="405">
        <v>0</v>
      </c>
      <c r="M66" s="405" t="e">
        <f>'03'!#REF!+'04'!#REF!</f>
        <v>#REF!</v>
      </c>
      <c r="N66" s="405" t="e">
        <f t="shared" si="12"/>
        <v>#REF!</v>
      </c>
      <c r="O66" s="405" t="e">
        <f>#REF!</f>
        <v>#REF!</v>
      </c>
      <c r="P66" s="405" t="e">
        <f t="shared" si="13"/>
        <v>#REF!</v>
      </c>
    </row>
    <row r="67" spans="1:16" ht="24.75" customHeight="1" hidden="1">
      <c r="A67" s="415" t="s">
        <v>147</v>
      </c>
      <c r="B67" s="416" t="s">
        <v>146</v>
      </c>
      <c r="C67" s="402">
        <f t="shared" si="16"/>
        <v>0</v>
      </c>
      <c r="D67" s="402">
        <f t="shared" si="17"/>
        <v>0</v>
      </c>
      <c r="E67" s="405">
        <v>0</v>
      </c>
      <c r="F67" s="405">
        <v>0</v>
      </c>
      <c r="G67" s="405">
        <v>0</v>
      </c>
      <c r="H67" s="405">
        <v>0</v>
      </c>
      <c r="I67" s="405">
        <v>0</v>
      </c>
      <c r="J67" s="405">
        <v>0</v>
      </c>
      <c r="K67" s="405">
        <v>0</v>
      </c>
      <c r="L67" s="405">
        <v>0</v>
      </c>
      <c r="M67" s="405" t="e">
        <f>'03'!#REF!+'04'!#REF!</f>
        <v>#REF!</v>
      </c>
      <c r="N67" s="405" t="e">
        <f t="shared" si="12"/>
        <v>#REF!</v>
      </c>
      <c r="O67" s="405" t="e">
        <f>#REF!</f>
        <v>#REF!</v>
      </c>
      <c r="P67" s="405" t="e">
        <f t="shared" si="13"/>
        <v>#REF!</v>
      </c>
    </row>
    <row r="68" spans="1:16" ht="24.75" customHeight="1" hidden="1">
      <c r="A68" s="415" t="s">
        <v>149</v>
      </c>
      <c r="B68" s="418" t="s">
        <v>148</v>
      </c>
      <c r="C68" s="402">
        <f t="shared" si="16"/>
        <v>0</v>
      </c>
      <c r="D68" s="402">
        <f t="shared" si="17"/>
        <v>0</v>
      </c>
      <c r="E68" s="405">
        <v>0</v>
      </c>
      <c r="F68" s="405">
        <v>0</v>
      </c>
      <c r="G68" s="405">
        <v>0</v>
      </c>
      <c r="H68" s="405">
        <v>0</v>
      </c>
      <c r="I68" s="405">
        <v>0</v>
      </c>
      <c r="J68" s="405">
        <v>0</v>
      </c>
      <c r="K68" s="405">
        <v>0</v>
      </c>
      <c r="L68" s="405">
        <v>0</v>
      </c>
      <c r="M68" s="405" t="e">
        <f>'03'!#REF!+'04'!#REF!</f>
        <v>#REF!</v>
      </c>
      <c r="N68" s="405" t="e">
        <f t="shared" si="12"/>
        <v>#REF!</v>
      </c>
      <c r="O68" s="405" t="e">
        <f>#REF!</f>
        <v>#REF!</v>
      </c>
      <c r="P68" s="405" t="e">
        <f t="shared" si="13"/>
        <v>#REF!</v>
      </c>
    </row>
    <row r="69" spans="1:16" ht="24.75" customHeight="1" hidden="1">
      <c r="A69" s="415" t="s">
        <v>185</v>
      </c>
      <c r="B69" s="416" t="s">
        <v>150</v>
      </c>
      <c r="C69" s="402">
        <f t="shared" si="16"/>
        <v>472689</v>
      </c>
      <c r="D69" s="402">
        <f t="shared" si="17"/>
        <v>0</v>
      </c>
      <c r="E69" s="405">
        <v>0</v>
      </c>
      <c r="F69" s="405">
        <v>0</v>
      </c>
      <c r="G69" s="405">
        <v>0</v>
      </c>
      <c r="H69" s="405">
        <v>0</v>
      </c>
      <c r="I69" s="405">
        <v>0</v>
      </c>
      <c r="J69" s="405">
        <v>0</v>
      </c>
      <c r="K69" s="405">
        <v>472689</v>
      </c>
      <c r="L69" s="405">
        <v>0</v>
      </c>
      <c r="M69" s="405" t="e">
        <f>'03'!#REF!+'04'!#REF!</f>
        <v>#REF!</v>
      </c>
      <c r="N69" s="405" t="e">
        <f t="shared" si="12"/>
        <v>#REF!</v>
      </c>
      <c r="O69" s="405" t="e">
        <f>#REF!</f>
        <v>#REF!</v>
      </c>
      <c r="P69" s="405" t="e">
        <f t="shared" si="13"/>
        <v>#REF!</v>
      </c>
    </row>
    <row r="70" spans="1:16" ht="24.75" customHeight="1" hidden="1">
      <c r="A70" s="393" t="s">
        <v>53</v>
      </c>
      <c r="B70" s="394" t="s">
        <v>151</v>
      </c>
      <c r="C70" s="402">
        <f t="shared" si="16"/>
        <v>648690</v>
      </c>
      <c r="D70" s="402">
        <f t="shared" si="17"/>
        <v>648690</v>
      </c>
      <c r="E70" s="405">
        <v>289379</v>
      </c>
      <c r="F70" s="405">
        <v>0</v>
      </c>
      <c r="G70" s="405">
        <v>359311</v>
      </c>
      <c r="H70" s="405">
        <v>0</v>
      </c>
      <c r="I70" s="405">
        <v>0</v>
      </c>
      <c r="J70" s="405">
        <v>0</v>
      </c>
      <c r="K70" s="405">
        <v>0</v>
      </c>
      <c r="L70" s="405">
        <v>0</v>
      </c>
      <c r="M70" s="402" t="e">
        <f>'03'!#REF!+'04'!#REF!</f>
        <v>#REF!</v>
      </c>
      <c r="N70" s="402" t="e">
        <f t="shared" si="12"/>
        <v>#REF!</v>
      </c>
      <c r="O70" s="402" t="e">
        <f>#REF!</f>
        <v>#REF!</v>
      </c>
      <c r="P70" s="402" t="e">
        <f t="shared" si="13"/>
        <v>#REF!</v>
      </c>
    </row>
    <row r="71" spans="1:16" ht="24.75" customHeight="1" hidden="1">
      <c r="A71" s="434" t="s">
        <v>76</v>
      </c>
      <c r="B71" s="457" t="s">
        <v>213</v>
      </c>
      <c r="C71" s="441">
        <f>(C62+C63+C64)/C61</f>
        <v>0.07551815529955011</v>
      </c>
      <c r="D71" s="395">
        <f aca="true" t="shared" si="18" ref="D71:L71">(D62+D63+D64)/D61</f>
        <v>0.7961007952325513</v>
      </c>
      <c r="E71" s="407">
        <f t="shared" si="18"/>
        <v>0.07187780772686433</v>
      </c>
      <c r="F71" s="407" t="e">
        <f t="shared" si="18"/>
        <v>#DIV/0!</v>
      </c>
      <c r="G71" s="407" t="e">
        <f t="shared" si="18"/>
        <v>#DIV/0!</v>
      </c>
      <c r="H71" s="407">
        <f t="shared" si="18"/>
        <v>1</v>
      </c>
      <c r="I71" s="407" t="e">
        <f t="shared" si="18"/>
        <v>#DIV/0!</v>
      </c>
      <c r="J71" s="407">
        <f t="shared" si="18"/>
        <v>0.9997863856451153</v>
      </c>
      <c r="K71" s="407">
        <f t="shared" si="18"/>
        <v>0.0020129067581331496</v>
      </c>
      <c r="L71" s="407" t="e">
        <f t="shared" si="18"/>
        <v>#DIV/0!</v>
      </c>
      <c r="M71" s="411"/>
      <c r="N71" s="458"/>
      <c r="O71" s="458"/>
      <c r="P71" s="458"/>
    </row>
    <row r="72" spans="1:16" ht="17.25" hidden="1">
      <c r="A72" s="1277" t="s">
        <v>492</v>
      </c>
      <c r="B72" s="1277"/>
      <c r="C72" s="405">
        <f>C55-C58-C59-C60</f>
        <v>0</v>
      </c>
      <c r="D72" s="405">
        <f aca="true" t="shared" si="19" ref="D72:L72">D55-D58-D59-D60</f>
        <v>0</v>
      </c>
      <c r="E72" s="405">
        <f t="shared" si="19"/>
        <v>0</v>
      </c>
      <c r="F72" s="405">
        <f t="shared" si="19"/>
        <v>0</v>
      </c>
      <c r="G72" s="405">
        <f t="shared" si="19"/>
        <v>0</v>
      </c>
      <c r="H72" s="405">
        <f t="shared" si="19"/>
        <v>0</v>
      </c>
      <c r="I72" s="405">
        <f t="shared" si="19"/>
        <v>0</v>
      </c>
      <c r="J72" s="405">
        <f t="shared" si="19"/>
        <v>0</v>
      </c>
      <c r="K72" s="405">
        <f t="shared" si="19"/>
        <v>0</v>
      </c>
      <c r="L72" s="405">
        <f t="shared" si="19"/>
        <v>0</v>
      </c>
      <c r="M72" s="411"/>
      <c r="N72" s="458"/>
      <c r="O72" s="458"/>
      <c r="P72" s="458"/>
    </row>
    <row r="73" spans="1:16" ht="17.25" hidden="1">
      <c r="A73" s="1272" t="s">
        <v>493</v>
      </c>
      <c r="B73" s="1272"/>
      <c r="C73" s="405">
        <f>C60-C61-C70</f>
        <v>0</v>
      </c>
      <c r="D73" s="405">
        <f aca="true" t="shared" si="20" ref="D73:L73">D60-D61-D70</f>
        <v>0</v>
      </c>
      <c r="E73" s="405">
        <f t="shared" si="20"/>
        <v>0</v>
      </c>
      <c r="F73" s="405">
        <f t="shared" si="20"/>
        <v>0</v>
      </c>
      <c r="G73" s="405">
        <f t="shared" si="20"/>
        <v>0</v>
      </c>
      <c r="H73" s="405">
        <f t="shared" si="20"/>
        <v>0</v>
      </c>
      <c r="I73" s="405">
        <f t="shared" si="20"/>
        <v>0</v>
      </c>
      <c r="J73" s="405">
        <f t="shared" si="20"/>
        <v>0</v>
      </c>
      <c r="K73" s="405">
        <f t="shared" si="20"/>
        <v>0</v>
      </c>
      <c r="L73" s="405">
        <f t="shared" si="20"/>
        <v>0</v>
      </c>
      <c r="M73" s="411"/>
      <c r="N73" s="458"/>
      <c r="O73" s="458"/>
      <c r="P73" s="458"/>
    </row>
    <row r="74" spans="1:16" ht="18.75" hidden="1">
      <c r="A74" s="443"/>
      <c r="B74" s="459" t="s">
        <v>512</v>
      </c>
      <c r="C74" s="459"/>
      <c r="D74" s="435"/>
      <c r="E74" s="435"/>
      <c r="F74" s="435"/>
      <c r="G74" s="1269" t="s">
        <v>512</v>
      </c>
      <c r="H74" s="1269"/>
      <c r="I74" s="1269"/>
      <c r="J74" s="1269"/>
      <c r="K74" s="1269"/>
      <c r="L74" s="1269"/>
      <c r="M74" s="446"/>
      <c r="N74" s="446"/>
      <c r="O74" s="446"/>
      <c r="P74" s="446"/>
    </row>
    <row r="75" spans="1:16" ht="18.75" hidden="1">
      <c r="A75" s="1270" t="s">
        <v>4</v>
      </c>
      <c r="B75" s="1270"/>
      <c r="C75" s="1270"/>
      <c r="D75" s="1270"/>
      <c r="E75" s="435"/>
      <c r="F75" s="435"/>
      <c r="G75" s="460"/>
      <c r="H75" s="1271" t="s">
        <v>513</v>
      </c>
      <c r="I75" s="1271"/>
      <c r="J75" s="1271"/>
      <c r="K75" s="1271"/>
      <c r="L75" s="1271"/>
      <c r="M75" s="446"/>
      <c r="N75" s="446"/>
      <c r="O75" s="446"/>
      <c r="P75" s="446"/>
    </row>
    <row r="76" ht="15" hidden="1"/>
    <row r="77" ht="15" hidden="1"/>
    <row r="78" ht="15" hidden="1"/>
    <row r="79" ht="15" hidden="1"/>
    <row r="80" ht="15" hidden="1"/>
    <row r="81" ht="15" hidden="1"/>
    <row r="82" ht="15" hidden="1"/>
    <row r="83" ht="15" hidden="1"/>
    <row r="84" ht="15" hidden="1"/>
    <row r="85" ht="15" hidden="1"/>
    <row r="86" spans="1:13" ht="16.5" hidden="1">
      <c r="A86" s="1295" t="s">
        <v>33</v>
      </c>
      <c r="B86" s="1296"/>
      <c r="C86" s="442"/>
      <c r="D86" s="1297" t="s">
        <v>79</v>
      </c>
      <c r="E86" s="1297"/>
      <c r="F86" s="1297"/>
      <c r="G86" s="1297"/>
      <c r="H86" s="1297"/>
      <c r="I86" s="1297"/>
      <c r="J86" s="1297"/>
      <c r="K86" s="1298"/>
      <c r="L86" s="1298"/>
      <c r="M86" s="446"/>
    </row>
    <row r="87" spans="1:13" ht="16.5" hidden="1">
      <c r="A87" s="1279" t="s">
        <v>339</v>
      </c>
      <c r="B87" s="1279"/>
      <c r="C87" s="1279"/>
      <c r="D87" s="1297" t="s">
        <v>214</v>
      </c>
      <c r="E87" s="1297"/>
      <c r="F87" s="1297"/>
      <c r="G87" s="1297"/>
      <c r="H87" s="1297"/>
      <c r="I87" s="1297"/>
      <c r="J87" s="1297"/>
      <c r="K87" s="1299" t="s">
        <v>500</v>
      </c>
      <c r="L87" s="1299"/>
      <c r="M87" s="443"/>
    </row>
    <row r="88" spans="1:13" ht="16.5" hidden="1">
      <c r="A88" s="1279" t="s">
        <v>340</v>
      </c>
      <c r="B88" s="1279"/>
      <c r="C88" s="408"/>
      <c r="D88" s="1300" t="s">
        <v>11</v>
      </c>
      <c r="E88" s="1300"/>
      <c r="F88" s="1300"/>
      <c r="G88" s="1300"/>
      <c r="H88" s="1300"/>
      <c r="I88" s="1300"/>
      <c r="J88" s="1300"/>
      <c r="K88" s="1298"/>
      <c r="L88" s="1298"/>
      <c r="M88" s="446"/>
    </row>
    <row r="89" spans="1:13" ht="15.75" hidden="1">
      <c r="A89" s="419" t="s">
        <v>119</v>
      </c>
      <c r="B89" s="419"/>
      <c r="C89" s="409"/>
      <c r="D89" s="447"/>
      <c r="E89" s="447"/>
      <c r="F89" s="448"/>
      <c r="G89" s="448"/>
      <c r="H89" s="448"/>
      <c r="I89" s="448"/>
      <c r="J89" s="448"/>
      <c r="K89" s="1278"/>
      <c r="L89" s="1278"/>
      <c r="M89" s="443"/>
    </row>
    <row r="90" spans="1:13" ht="15.75" hidden="1">
      <c r="A90" s="447"/>
      <c r="B90" s="447" t="s">
        <v>94</v>
      </c>
      <c r="C90" s="447"/>
      <c r="D90" s="447"/>
      <c r="E90" s="447"/>
      <c r="F90" s="447"/>
      <c r="G90" s="447"/>
      <c r="H90" s="447"/>
      <c r="I90" s="447"/>
      <c r="J90" s="447"/>
      <c r="K90" s="1282"/>
      <c r="L90" s="1282"/>
      <c r="M90" s="443"/>
    </row>
    <row r="91" spans="1:13" ht="15.75" hidden="1">
      <c r="A91" s="900" t="s">
        <v>71</v>
      </c>
      <c r="B91" s="901"/>
      <c r="C91" s="1280" t="s">
        <v>38</v>
      </c>
      <c r="D91" s="1286" t="s">
        <v>337</v>
      </c>
      <c r="E91" s="1286"/>
      <c r="F91" s="1286"/>
      <c r="G91" s="1286"/>
      <c r="H91" s="1286"/>
      <c r="I91" s="1286"/>
      <c r="J91" s="1286"/>
      <c r="K91" s="1286"/>
      <c r="L91" s="1286"/>
      <c r="M91" s="446"/>
    </row>
    <row r="92" spans="1:13" ht="15.75" hidden="1">
      <c r="A92" s="902"/>
      <c r="B92" s="903"/>
      <c r="C92" s="1280"/>
      <c r="D92" s="1287" t="s">
        <v>205</v>
      </c>
      <c r="E92" s="1288"/>
      <c r="F92" s="1288"/>
      <c r="G92" s="1288"/>
      <c r="H92" s="1288"/>
      <c r="I92" s="1288"/>
      <c r="J92" s="1289"/>
      <c r="K92" s="1290" t="s">
        <v>206</v>
      </c>
      <c r="L92" s="1290" t="s">
        <v>207</v>
      </c>
      <c r="M92" s="443"/>
    </row>
    <row r="93" spans="1:13" ht="15.75" hidden="1">
      <c r="A93" s="902"/>
      <c r="B93" s="903"/>
      <c r="C93" s="1280"/>
      <c r="D93" s="1281" t="s">
        <v>37</v>
      </c>
      <c r="E93" s="1283" t="s">
        <v>7</v>
      </c>
      <c r="F93" s="1284"/>
      <c r="G93" s="1284"/>
      <c r="H93" s="1284"/>
      <c r="I93" s="1284"/>
      <c r="J93" s="1285"/>
      <c r="K93" s="1291"/>
      <c r="L93" s="1293"/>
      <c r="M93" s="443"/>
    </row>
    <row r="94" spans="1:16" ht="15.75" hidden="1">
      <c r="A94" s="1301"/>
      <c r="B94" s="1302"/>
      <c r="C94" s="1280"/>
      <c r="D94" s="1281"/>
      <c r="E94" s="449" t="s">
        <v>208</v>
      </c>
      <c r="F94" s="449" t="s">
        <v>209</v>
      </c>
      <c r="G94" s="449" t="s">
        <v>210</v>
      </c>
      <c r="H94" s="449" t="s">
        <v>211</v>
      </c>
      <c r="I94" s="449" t="s">
        <v>341</v>
      </c>
      <c r="J94" s="449" t="s">
        <v>212</v>
      </c>
      <c r="K94" s="1292"/>
      <c r="L94" s="1294"/>
      <c r="M94" s="1274" t="s">
        <v>494</v>
      </c>
      <c r="N94" s="1274"/>
      <c r="O94" s="1274"/>
      <c r="P94" s="1274"/>
    </row>
    <row r="95" spans="1:16" ht="15" hidden="1">
      <c r="A95" s="1275" t="s">
        <v>6</v>
      </c>
      <c r="B95" s="1276"/>
      <c r="C95" s="450">
        <v>1</v>
      </c>
      <c r="D95" s="451">
        <v>2</v>
      </c>
      <c r="E95" s="450">
        <v>3</v>
      </c>
      <c r="F95" s="451">
        <v>4</v>
      </c>
      <c r="G95" s="450">
        <v>5</v>
      </c>
      <c r="H95" s="451">
        <v>6</v>
      </c>
      <c r="I95" s="450">
        <v>7</v>
      </c>
      <c r="J95" s="451">
        <v>8</v>
      </c>
      <c r="K95" s="450">
        <v>9</v>
      </c>
      <c r="L95" s="451">
        <v>10</v>
      </c>
      <c r="M95" s="452" t="s">
        <v>495</v>
      </c>
      <c r="N95" s="453" t="s">
        <v>498</v>
      </c>
      <c r="O95" s="453" t="s">
        <v>496</v>
      </c>
      <c r="P95" s="453" t="s">
        <v>497</v>
      </c>
    </row>
    <row r="96" spans="1:16" ht="24.75" customHeight="1" hidden="1">
      <c r="A96" s="412" t="s">
        <v>0</v>
      </c>
      <c r="B96" s="413" t="s">
        <v>131</v>
      </c>
      <c r="C96" s="402">
        <f>C97+C98</f>
        <v>77698000</v>
      </c>
      <c r="D96" s="402">
        <f aca="true" t="shared" si="21" ref="D96:L96">D97+D98</f>
        <v>1726087</v>
      </c>
      <c r="E96" s="402">
        <f t="shared" si="21"/>
        <v>992526</v>
      </c>
      <c r="F96" s="402">
        <f t="shared" si="21"/>
        <v>0</v>
      </c>
      <c r="G96" s="402">
        <f t="shared" si="21"/>
        <v>434217</v>
      </c>
      <c r="H96" s="402">
        <f t="shared" si="21"/>
        <v>110298</v>
      </c>
      <c r="I96" s="402">
        <f t="shared" si="21"/>
        <v>20700</v>
      </c>
      <c r="J96" s="402">
        <f t="shared" si="21"/>
        <v>168346</v>
      </c>
      <c r="K96" s="402">
        <f t="shared" si="21"/>
        <v>73826163</v>
      </c>
      <c r="L96" s="402">
        <f t="shared" si="21"/>
        <v>2145750</v>
      </c>
      <c r="M96" s="402" t="e">
        <f>'03'!#REF!+'04'!#REF!</f>
        <v>#REF!</v>
      </c>
      <c r="N96" s="402" t="e">
        <f>C96-M96</f>
        <v>#REF!</v>
      </c>
      <c r="O96" s="402" t="e">
        <f>#REF!</f>
        <v>#REF!</v>
      </c>
      <c r="P96" s="402" t="e">
        <f>C96-O96</f>
        <v>#REF!</v>
      </c>
    </row>
    <row r="97" spans="1:16" ht="24.75" customHeight="1" hidden="1">
      <c r="A97" s="415">
        <v>1</v>
      </c>
      <c r="B97" s="416" t="s">
        <v>132</v>
      </c>
      <c r="C97" s="402">
        <f>D97+K97+L97</f>
        <v>42623095</v>
      </c>
      <c r="D97" s="402">
        <f>E97+F97+G97+H97+I97+J97</f>
        <v>901808</v>
      </c>
      <c r="E97" s="405">
        <v>547691</v>
      </c>
      <c r="F97" s="405"/>
      <c r="G97" s="405">
        <v>256217</v>
      </c>
      <c r="H97" s="405">
        <v>65000</v>
      </c>
      <c r="I97" s="405">
        <v>20700</v>
      </c>
      <c r="J97" s="405">
        <v>12200</v>
      </c>
      <c r="K97" s="405">
        <v>40571287</v>
      </c>
      <c r="L97" s="405">
        <v>1150000</v>
      </c>
      <c r="M97" s="405" t="e">
        <f>'03'!#REF!+'04'!#REF!</f>
        <v>#REF!</v>
      </c>
      <c r="N97" s="405" t="e">
        <f aca="true" t="shared" si="22" ref="N97:N111">C97-M97</f>
        <v>#REF!</v>
      </c>
      <c r="O97" s="405" t="e">
        <f>#REF!</f>
        <v>#REF!</v>
      </c>
      <c r="P97" s="405" t="e">
        <f aca="true" t="shared" si="23" ref="P97:P111">C97-O97</f>
        <v>#REF!</v>
      </c>
    </row>
    <row r="98" spans="1:16" ht="24.75" customHeight="1" hidden="1">
      <c r="A98" s="415">
        <v>2</v>
      </c>
      <c r="B98" s="416" t="s">
        <v>133</v>
      </c>
      <c r="C98" s="402">
        <f>D98+K98+L98</f>
        <v>35074905</v>
      </c>
      <c r="D98" s="402">
        <f>E98+F98+G98+H98+I98+J98</f>
        <v>824279</v>
      </c>
      <c r="E98" s="405">
        <v>444835</v>
      </c>
      <c r="F98" s="405"/>
      <c r="G98" s="405">
        <v>178000</v>
      </c>
      <c r="H98" s="405">
        <v>45298</v>
      </c>
      <c r="I98" s="405"/>
      <c r="J98" s="405">
        <v>156146</v>
      </c>
      <c r="K98" s="405">
        <v>33254876</v>
      </c>
      <c r="L98" s="405">
        <v>995750</v>
      </c>
      <c r="M98" s="405" t="e">
        <f>'03'!#REF!+'04'!#REF!</f>
        <v>#REF!</v>
      </c>
      <c r="N98" s="405" t="e">
        <f t="shared" si="22"/>
        <v>#REF!</v>
      </c>
      <c r="O98" s="405" t="e">
        <f>#REF!</f>
        <v>#REF!</v>
      </c>
      <c r="P98" s="405" t="e">
        <f t="shared" si="23"/>
        <v>#REF!</v>
      </c>
    </row>
    <row r="99" spans="1:16" ht="24.75" customHeight="1" hidden="1">
      <c r="A99" s="393" t="s">
        <v>1</v>
      </c>
      <c r="B99" s="394" t="s">
        <v>134</v>
      </c>
      <c r="C99" s="402">
        <f>D99+K99+L99</f>
        <v>4094298</v>
      </c>
      <c r="D99" s="402">
        <f>E99+F99+G99+H99+I99+J99</f>
        <v>29764</v>
      </c>
      <c r="E99" s="405">
        <v>10764</v>
      </c>
      <c r="F99" s="405"/>
      <c r="G99" s="405">
        <v>19000</v>
      </c>
      <c r="H99" s="405"/>
      <c r="I99" s="405"/>
      <c r="J99" s="405"/>
      <c r="K99" s="405">
        <v>3103784</v>
      </c>
      <c r="L99" s="405">
        <v>960750</v>
      </c>
      <c r="M99" s="405" t="e">
        <f>'03'!#REF!+'04'!#REF!</f>
        <v>#REF!</v>
      </c>
      <c r="N99" s="405" t="e">
        <f t="shared" si="22"/>
        <v>#REF!</v>
      </c>
      <c r="O99" s="405" t="e">
        <f>#REF!</f>
        <v>#REF!</v>
      </c>
      <c r="P99" s="405" t="e">
        <f t="shared" si="23"/>
        <v>#REF!</v>
      </c>
    </row>
    <row r="100" spans="1:16" ht="24.75" customHeight="1" hidden="1">
      <c r="A100" s="393" t="s">
        <v>9</v>
      </c>
      <c r="B100" s="394" t="s">
        <v>135</v>
      </c>
      <c r="C100" s="402">
        <f>D100+K100+L100</f>
        <v>0</v>
      </c>
      <c r="D100" s="402">
        <f>E100+F100+G100+H100+I100+J100</f>
        <v>0</v>
      </c>
      <c r="E100" s="405"/>
      <c r="F100" s="405"/>
      <c r="G100" s="405"/>
      <c r="H100" s="405"/>
      <c r="I100" s="405"/>
      <c r="J100" s="405"/>
      <c r="K100" s="405"/>
      <c r="L100" s="405"/>
      <c r="M100" s="405" t="e">
        <f>'03'!#REF!+'04'!#REF!</f>
        <v>#REF!</v>
      </c>
      <c r="N100" s="405" t="e">
        <f t="shared" si="22"/>
        <v>#REF!</v>
      </c>
      <c r="O100" s="405" t="e">
        <f>#REF!</f>
        <v>#REF!</v>
      </c>
      <c r="P100" s="405" t="e">
        <f t="shared" si="23"/>
        <v>#REF!</v>
      </c>
    </row>
    <row r="101" spans="1:16" ht="24.75" customHeight="1" hidden="1">
      <c r="A101" s="393" t="s">
        <v>136</v>
      </c>
      <c r="B101" s="394" t="s">
        <v>137</v>
      </c>
      <c r="C101" s="402">
        <f>C102+C111</f>
        <v>73603702</v>
      </c>
      <c r="D101" s="402">
        <f aca="true" t="shared" si="24" ref="D101:L101">D102+D111</f>
        <v>1696323</v>
      </c>
      <c r="E101" s="402">
        <f t="shared" si="24"/>
        <v>981762</v>
      </c>
      <c r="F101" s="402">
        <f t="shared" si="24"/>
        <v>0</v>
      </c>
      <c r="G101" s="402">
        <f t="shared" si="24"/>
        <v>415217</v>
      </c>
      <c r="H101" s="402">
        <f t="shared" si="24"/>
        <v>110298</v>
      </c>
      <c r="I101" s="402">
        <f t="shared" si="24"/>
        <v>20700</v>
      </c>
      <c r="J101" s="402">
        <f t="shared" si="24"/>
        <v>168346</v>
      </c>
      <c r="K101" s="402">
        <f t="shared" si="24"/>
        <v>70722379</v>
      </c>
      <c r="L101" s="402">
        <f t="shared" si="24"/>
        <v>1185000</v>
      </c>
      <c r="M101" s="402" t="e">
        <f>'03'!#REF!+'04'!#REF!</f>
        <v>#REF!</v>
      </c>
      <c r="N101" s="402" t="e">
        <f t="shared" si="22"/>
        <v>#REF!</v>
      </c>
      <c r="O101" s="402" t="e">
        <f>#REF!</f>
        <v>#REF!</v>
      </c>
      <c r="P101" s="402" t="e">
        <f t="shared" si="23"/>
        <v>#REF!</v>
      </c>
    </row>
    <row r="102" spans="1:16" ht="24.75" customHeight="1" hidden="1">
      <c r="A102" s="393" t="s">
        <v>52</v>
      </c>
      <c r="B102" s="417" t="s">
        <v>138</v>
      </c>
      <c r="C102" s="402">
        <f>SUM(C103:C110)</f>
        <v>72849668</v>
      </c>
      <c r="D102" s="402">
        <f aca="true" t="shared" si="25" ref="D102:L102">SUM(D103:D110)</f>
        <v>942289</v>
      </c>
      <c r="E102" s="402">
        <f t="shared" si="25"/>
        <v>526845</v>
      </c>
      <c r="F102" s="402">
        <f t="shared" si="25"/>
        <v>0</v>
      </c>
      <c r="G102" s="402">
        <f t="shared" si="25"/>
        <v>197800</v>
      </c>
      <c r="H102" s="402">
        <f t="shared" si="25"/>
        <v>49298</v>
      </c>
      <c r="I102" s="402">
        <f t="shared" si="25"/>
        <v>0</v>
      </c>
      <c r="J102" s="402">
        <f t="shared" si="25"/>
        <v>168346</v>
      </c>
      <c r="K102" s="402">
        <f t="shared" si="25"/>
        <v>70722379</v>
      </c>
      <c r="L102" s="402">
        <f t="shared" si="25"/>
        <v>1185000</v>
      </c>
      <c r="M102" s="402" t="e">
        <f>'03'!#REF!+'04'!#REF!</f>
        <v>#REF!</v>
      </c>
      <c r="N102" s="402" t="e">
        <f t="shared" si="22"/>
        <v>#REF!</v>
      </c>
      <c r="O102" s="402" t="e">
        <f>#REF!</f>
        <v>#REF!</v>
      </c>
      <c r="P102" s="402" t="e">
        <f t="shared" si="23"/>
        <v>#REF!</v>
      </c>
    </row>
    <row r="103" spans="1:16" ht="24.75" customHeight="1" hidden="1">
      <c r="A103" s="415" t="s">
        <v>54</v>
      </c>
      <c r="B103" s="416" t="s">
        <v>139</v>
      </c>
      <c r="C103" s="402">
        <f aca="true" t="shared" si="26" ref="C103:C111">D103+K103+L103</f>
        <v>4196249</v>
      </c>
      <c r="D103" s="402">
        <f aca="true" t="shared" si="27" ref="D103:D111">E103+F103+G103+H103+I103+J103</f>
        <v>562189</v>
      </c>
      <c r="E103" s="405">
        <v>241945</v>
      </c>
      <c r="F103" s="405"/>
      <c r="G103" s="405">
        <v>107000</v>
      </c>
      <c r="H103" s="405">
        <v>45298</v>
      </c>
      <c r="I103" s="405"/>
      <c r="J103" s="405">
        <v>167946</v>
      </c>
      <c r="K103" s="405">
        <v>3609060</v>
      </c>
      <c r="L103" s="405">
        <v>25000</v>
      </c>
      <c r="M103" s="405" t="e">
        <f>'03'!#REF!+'04'!#REF!</f>
        <v>#REF!</v>
      </c>
      <c r="N103" s="405" t="e">
        <f t="shared" si="22"/>
        <v>#REF!</v>
      </c>
      <c r="O103" s="405" t="e">
        <f>#REF!</f>
        <v>#REF!</v>
      </c>
      <c r="P103" s="405" t="e">
        <f t="shared" si="23"/>
        <v>#REF!</v>
      </c>
    </row>
    <row r="104" spans="1:16" ht="24.75" customHeight="1" hidden="1">
      <c r="A104" s="415" t="s">
        <v>55</v>
      </c>
      <c r="B104" s="416" t="s">
        <v>140</v>
      </c>
      <c r="C104" s="402">
        <f t="shared" si="26"/>
        <v>0</v>
      </c>
      <c r="D104" s="402">
        <f t="shared" si="27"/>
        <v>0</v>
      </c>
      <c r="E104" s="405"/>
      <c r="F104" s="405"/>
      <c r="G104" s="405"/>
      <c r="H104" s="405"/>
      <c r="I104" s="405"/>
      <c r="J104" s="405"/>
      <c r="K104" s="405"/>
      <c r="L104" s="405"/>
      <c r="M104" s="405" t="e">
        <f>'03'!#REF!+'04'!#REF!</f>
        <v>#REF!</v>
      </c>
      <c r="N104" s="405" t="e">
        <f t="shared" si="22"/>
        <v>#REF!</v>
      </c>
      <c r="O104" s="405" t="e">
        <f>#REF!</f>
        <v>#REF!</v>
      </c>
      <c r="P104" s="405" t="e">
        <f t="shared" si="23"/>
        <v>#REF!</v>
      </c>
    </row>
    <row r="105" spans="1:16" ht="24.75" customHeight="1" hidden="1">
      <c r="A105" s="415" t="s">
        <v>141</v>
      </c>
      <c r="B105" s="416" t="s">
        <v>201</v>
      </c>
      <c r="C105" s="402">
        <f t="shared" si="26"/>
        <v>0</v>
      </c>
      <c r="D105" s="402">
        <f t="shared" si="27"/>
        <v>0</v>
      </c>
      <c r="E105" s="405"/>
      <c r="F105" s="405"/>
      <c r="G105" s="405"/>
      <c r="H105" s="405"/>
      <c r="I105" s="405"/>
      <c r="J105" s="405"/>
      <c r="K105" s="405"/>
      <c r="L105" s="405"/>
      <c r="M105" s="405" t="e">
        <f>'03'!#REF!</f>
        <v>#REF!</v>
      </c>
      <c r="N105" s="405" t="e">
        <f t="shared" si="22"/>
        <v>#REF!</v>
      </c>
      <c r="O105" s="405" t="e">
        <f>#REF!</f>
        <v>#REF!</v>
      </c>
      <c r="P105" s="405" t="e">
        <f t="shared" si="23"/>
        <v>#REF!</v>
      </c>
    </row>
    <row r="106" spans="1:16" ht="24.75" customHeight="1" hidden="1">
      <c r="A106" s="415" t="s">
        <v>143</v>
      </c>
      <c r="B106" s="416" t="s">
        <v>142</v>
      </c>
      <c r="C106" s="402">
        <f t="shared" si="26"/>
        <v>67438608</v>
      </c>
      <c r="D106" s="402">
        <f t="shared" si="27"/>
        <v>315289</v>
      </c>
      <c r="E106" s="405">
        <v>220089</v>
      </c>
      <c r="F106" s="405"/>
      <c r="G106" s="405">
        <v>90800</v>
      </c>
      <c r="H106" s="405">
        <v>4000</v>
      </c>
      <c r="I106" s="405"/>
      <c r="J106" s="405">
        <v>400</v>
      </c>
      <c r="K106" s="405">
        <v>67113319</v>
      </c>
      <c r="L106" s="405">
        <v>10000</v>
      </c>
      <c r="M106" s="405" t="e">
        <f>'03'!#REF!+'04'!#REF!</f>
        <v>#REF!</v>
      </c>
      <c r="N106" s="405" t="e">
        <f t="shared" si="22"/>
        <v>#REF!</v>
      </c>
      <c r="O106" s="405" t="e">
        <f>#REF!</f>
        <v>#REF!</v>
      </c>
      <c r="P106" s="405" t="e">
        <f t="shared" si="23"/>
        <v>#REF!</v>
      </c>
    </row>
    <row r="107" spans="1:16" ht="24.75" customHeight="1" hidden="1">
      <c r="A107" s="415" t="s">
        <v>145</v>
      </c>
      <c r="B107" s="416" t="s">
        <v>144</v>
      </c>
      <c r="C107" s="402">
        <f t="shared" si="26"/>
        <v>1214811</v>
      </c>
      <c r="D107" s="402">
        <f t="shared" si="27"/>
        <v>64811</v>
      </c>
      <c r="E107" s="405">
        <v>64811</v>
      </c>
      <c r="F107" s="405"/>
      <c r="G107" s="405"/>
      <c r="H107" s="405"/>
      <c r="I107" s="405"/>
      <c r="J107" s="405"/>
      <c r="K107" s="405"/>
      <c r="L107" s="405">
        <v>1150000</v>
      </c>
      <c r="M107" s="405" t="e">
        <f>'03'!#REF!+'04'!#REF!</f>
        <v>#REF!</v>
      </c>
      <c r="N107" s="405" t="e">
        <f t="shared" si="22"/>
        <v>#REF!</v>
      </c>
      <c r="O107" s="405" t="e">
        <f>#REF!</f>
        <v>#REF!</v>
      </c>
      <c r="P107" s="405" t="e">
        <f t="shared" si="23"/>
        <v>#REF!</v>
      </c>
    </row>
    <row r="108" spans="1:16" ht="24.75" customHeight="1" hidden="1">
      <c r="A108" s="415" t="s">
        <v>147</v>
      </c>
      <c r="B108" s="416" t="s">
        <v>146</v>
      </c>
      <c r="C108" s="402">
        <f t="shared" si="26"/>
        <v>0</v>
      </c>
      <c r="D108" s="402">
        <f t="shared" si="27"/>
        <v>0</v>
      </c>
      <c r="E108" s="405"/>
      <c r="F108" s="405"/>
      <c r="G108" s="405"/>
      <c r="H108" s="405"/>
      <c r="I108" s="405"/>
      <c r="J108" s="405"/>
      <c r="K108" s="405"/>
      <c r="L108" s="405"/>
      <c r="M108" s="405" t="e">
        <f>'03'!#REF!+'04'!#REF!</f>
        <v>#REF!</v>
      </c>
      <c r="N108" s="405" t="e">
        <f t="shared" si="22"/>
        <v>#REF!</v>
      </c>
      <c r="O108" s="405" t="e">
        <f>#REF!</f>
        <v>#REF!</v>
      </c>
      <c r="P108" s="405" t="e">
        <f t="shared" si="23"/>
        <v>#REF!</v>
      </c>
    </row>
    <row r="109" spans="1:16" ht="24.75" customHeight="1" hidden="1">
      <c r="A109" s="415" t="s">
        <v>149</v>
      </c>
      <c r="B109" s="418" t="s">
        <v>148</v>
      </c>
      <c r="C109" s="402">
        <f t="shared" si="26"/>
        <v>0</v>
      </c>
      <c r="D109" s="402">
        <f t="shared" si="27"/>
        <v>0</v>
      </c>
      <c r="E109" s="405"/>
      <c r="F109" s="405"/>
      <c r="G109" s="405"/>
      <c r="H109" s="405"/>
      <c r="I109" s="405"/>
      <c r="J109" s="405"/>
      <c r="K109" s="405"/>
      <c r="L109" s="405"/>
      <c r="M109" s="405" t="e">
        <f>'03'!#REF!+'04'!#REF!</f>
        <v>#REF!</v>
      </c>
      <c r="N109" s="405" t="e">
        <f t="shared" si="22"/>
        <v>#REF!</v>
      </c>
      <c r="O109" s="405" t="e">
        <f>#REF!</f>
        <v>#REF!</v>
      </c>
      <c r="P109" s="405" t="e">
        <f t="shared" si="23"/>
        <v>#REF!</v>
      </c>
    </row>
    <row r="110" spans="1:16" ht="24.75" customHeight="1" hidden="1">
      <c r="A110" s="415" t="s">
        <v>185</v>
      </c>
      <c r="B110" s="416" t="s">
        <v>150</v>
      </c>
      <c r="C110" s="402">
        <f t="shared" si="26"/>
        <v>0</v>
      </c>
      <c r="D110" s="402">
        <f t="shared" si="27"/>
        <v>0</v>
      </c>
      <c r="E110" s="405"/>
      <c r="F110" s="405"/>
      <c r="G110" s="405"/>
      <c r="H110" s="405"/>
      <c r="I110" s="405"/>
      <c r="J110" s="405"/>
      <c r="K110" s="405"/>
      <c r="L110" s="405"/>
      <c r="M110" s="405" t="e">
        <f>'03'!#REF!+'04'!#REF!</f>
        <v>#REF!</v>
      </c>
      <c r="N110" s="405" t="e">
        <f t="shared" si="22"/>
        <v>#REF!</v>
      </c>
      <c r="O110" s="405" t="e">
        <f>#REF!</f>
        <v>#REF!</v>
      </c>
      <c r="P110" s="405" t="e">
        <f t="shared" si="23"/>
        <v>#REF!</v>
      </c>
    </row>
    <row r="111" spans="1:16" ht="24.75" customHeight="1" hidden="1">
      <c r="A111" s="393" t="s">
        <v>53</v>
      </c>
      <c r="B111" s="394" t="s">
        <v>151</v>
      </c>
      <c r="C111" s="402">
        <f t="shared" si="26"/>
        <v>754034</v>
      </c>
      <c r="D111" s="402">
        <f t="shared" si="27"/>
        <v>754034</v>
      </c>
      <c r="E111" s="405">
        <v>454917</v>
      </c>
      <c r="F111" s="405"/>
      <c r="G111" s="405">
        <v>217417</v>
      </c>
      <c r="H111" s="405">
        <v>61000</v>
      </c>
      <c r="I111" s="405">
        <v>20700</v>
      </c>
      <c r="J111" s="405"/>
      <c r="K111" s="405"/>
      <c r="L111" s="405"/>
      <c r="M111" s="402" t="e">
        <f>'03'!#REF!+'04'!#REF!</f>
        <v>#REF!</v>
      </c>
      <c r="N111" s="402" t="e">
        <f t="shared" si="22"/>
        <v>#REF!</v>
      </c>
      <c r="O111" s="402" t="e">
        <f>#REF!</f>
        <v>#REF!</v>
      </c>
      <c r="P111" s="402" t="e">
        <f t="shared" si="23"/>
        <v>#REF!</v>
      </c>
    </row>
    <row r="112" spans="1:16" ht="25.5" hidden="1">
      <c r="A112" s="434" t="s">
        <v>76</v>
      </c>
      <c r="B112" s="457" t="s">
        <v>213</v>
      </c>
      <c r="C112" s="441">
        <f>(C103+C104+C105)/C102</f>
        <v>0.05760148419619428</v>
      </c>
      <c r="D112" s="395">
        <f aca="true" t="shared" si="28" ref="D112:L112">(D103+D104+D105)/D102</f>
        <v>0.5966205696978315</v>
      </c>
      <c r="E112" s="407">
        <f t="shared" si="28"/>
        <v>0.45923374047395343</v>
      </c>
      <c r="F112" s="407" t="e">
        <f t="shared" si="28"/>
        <v>#DIV/0!</v>
      </c>
      <c r="G112" s="407">
        <f t="shared" si="28"/>
        <v>0.5409504550050556</v>
      </c>
      <c r="H112" s="407">
        <f t="shared" si="28"/>
        <v>0.9188608057121993</v>
      </c>
      <c r="I112" s="407" t="e">
        <f t="shared" si="28"/>
        <v>#DIV/0!</v>
      </c>
      <c r="J112" s="407">
        <f t="shared" si="28"/>
        <v>0.9976239411687834</v>
      </c>
      <c r="K112" s="407">
        <f t="shared" si="28"/>
        <v>0.05103137155496423</v>
      </c>
      <c r="L112" s="407">
        <f t="shared" si="28"/>
        <v>0.02109704641350211</v>
      </c>
      <c r="M112" s="411"/>
      <c r="N112" s="458"/>
      <c r="O112" s="458"/>
      <c r="P112" s="458"/>
    </row>
    <row r="113" spans="1:16" ht="17.25" hidden="1">
      <c r="A113" s="1277" t="s">
        <v>492</v>
      </c>
      <c r="B113" s="1277"/>
      <c r="C113" s="405">
        <f>C96-C99-C100-C101</f>
        <v>0</v>
      </c>
      <c r="D113" s="405">
        <f aca="true" t="shared" si="29" ref="D113:L113">D96-D99-D100-D101</f>
        <v>0</v>
      </c>
      <c r="E113" s="405">
        <f t="shared" si="29"/>
        <v>0</v>
      </c>
      <c r="F113" s="405">
        <f t="shared" si="29"/>
        <v>0</v>
      </c>
      <c r="G113" s="405">
        <f t="shared" si="29"/>
        <v>0</v>
      </c>
      <c r="H113" s="405">
        <f t="shared" si="29"/>
        <v>0</v>
      </c>
      <c r="I113" s="405">
        <f t="shared" si="29"/>
        <v>0</v>
      </c>
      <c r="J113" s="405">
        <f t="shared" si="29"/>
        <v>0</v>
      </c>
      <c r="K113" s="405">
        <f t="shared" si="29"/>
        <v>0</v>
      </c>
      <c r="L113" s="405">
        <f t="shared" si="29"/>
        <v>0</v>
      </c>
      <c r="M113" s="411"/>
      <c r="N113" s="458"/>
      <c r="O113" s="458"/>
      <c r="P113" s="458"/>
    </row>
    <row r="114" spans="1:16" ht="17.25" hidden="1">
      <c r="A114" s="1272" t="s">
        <v>493</v>
      </c>
      <c r="B114" s="1272"/>
      <c r="C114" s="405">
        <f>C101-C102-C111</f>
        <v>0</v>
      </c>
      <c r="D114" s="405">
        <f aca="true" t="shared" si="30" ref="D114:L114">D101-D102-D111</f>
        <v>0</v>
      </c>
      <c r="E114" s="405">
        <f t="shared" si="30"/>
        <v>0</v>
      </c>
      <c r="F114" s="405">
        <f t="shared" si="30"/>
        <v>0</v>
      </c>
      <c r="G114" s="405">
        <f t="shared" si="30"/>
        <v>0</v>
      </c>
      <c r="H114" s="405">
        <f t="shared" si="30"/>
        <v>0</v>
      </c>
      <c r="I114" s="405">
        <f t="shared" si="30"/>
        <v>0</v>
      </c>
      <c r="J114" s="405">
        <f t="shared" si="30"/>
        <v>0</v>
      </c>
      <c r="K114" s="405">
        <f t="shared" si="30"/>
        <v>0</v>
      </c>
      <c r="L114" s="405">
        <f t="shared" si="30"/>
        <v>0</v>
      </c>
      <c r="M114" s="411"/>
      <c r="N114" s="458"/>
      <c r="O114" s="458"/>
      <c r="P114" s="458"/>
    </row>
    <row r="115" spans="1:16" ht="18.75" hidden="1">
      <c r="A115" s="443"/>
      <c r="B115" s="459" t="s">
        <v>512</v>
      </c>
      <c r="C115" s="459"/>
      <c r="D115" s="435"/>
      <c r="E115" s="435"/>
      <c r="F115" s="435"/>
      <c r="G115" s="1269" t="s">
        <v>512</v>
      </c>
      <c r="H115" s="1269"/>
      <c r="I115" s="1269"/>
      <c r="J115" s="1269"/>
      <c r="K115" s="1269"/>
      <c r="L115" s="1269"/>
      <c r="M115" s="446"/>
      <c r="N115" s="446"/>
      <c r="O115" s="446"/>
      <c r="P115" s="446"/>
    </row>
    <row r="116" spans="1:16" ht="18.75" hidden="1">
      <c r="A116" s="1270" t="s">
        <v>4</v>
      </c>
      <c r="B116" s="1270"/>
      <c r="C116" s="1270"/>
      <c r="D116" s="1270"/>
      <c r="E116" s="435"/>
      <c r="F116" s="435"/>
      <c r="G116" s="460"/>
      <c r="H116" s="1271" t="s">
        <v>513</v>
      </c>
      <c r="I116" s="1271"/>
      <c r="J116" s="1271"/>
      <c r="K116" s="1271"/>
      <c r="L116" s="1271"/>
      <c r="M116" s="446"/>
      <c r="N116" s="446"/>
      <c r="O116" s="446"/>
      <c r="P116" s="446"/>
    </row>
    <row r="117" ht="15" hidden="1"/>
    <row r="118" ht="15" hidden="1"/>
    <row r="119" ht="15" hidden="1"/>
    <row r="120" ht="15" hidden="1"/>
    <row r="121" ht="15" hidden="1"/>
    <row r="122" ht="15" hidden="1"/>
    <row r="123" ht="15" hidden="1"/>
    <row r="124" ht="15" hidden="1"/>
    <row r="125" ht="15" hidden="1"/>
    <row r="126" ht="15" hidden="1"/>
    <row r="127" ht="15" hidden="1"/>
    <row r="128" ht="15" hidden="1"/>
    <row r="129" spans="1:13" ht="16.5" hidden="1">
      <c r="A129" s="1295" t="s">
        <v>33</v>
      </c>
      <c r="B129" s="1296"/>
      <c r="C129" s="442"/>
      <c r="D129" s="1297" t="s">
        <v>79</v>
      </c>
      <c r="E129" s="1297"/>
      <c r="F129" s="1297"/>
      <c r="G129" s="1297"/>
      <c r="H129" s="1297"/>
      <c r="I129" s="1297"/>
      <c r="J129" s="1297"/>
      <c r="K129" s="1298"/>
      <c r="L129" s="1298"/>
      <c r="M129" s="446"/>
    </row>
    <row r="130" spans="1:13" ht="16.5" hidden="1">
      <c r="A130" s="1279" t="s">
        <v>339</v>
      </c>
      <c r="B130" s="1279"/>
      <c r="C130" s="1279"/>
      <c r="D130" s="1297" t="s">
        <v>214</v>
      </c>
      <c r="E130" s="1297"/>
      <c r="F130" s="1297"/>
      <c r="G130" s="1297"/>
      <c r="H130" s="1297"/>
      <c r="I130" s="1297"/>
      <c r="J130" s="1297"/>
      <c r="K130" s="1299" t="s">
        <v>501</v>
      </c>
      <c r="L130" s="1299"/>
      <c r="M130" s="443"/>
    </row>
    <row r="131" spans="1:13" ht="16.5" hidden="1">
      <c r="A131" s="1279" t="s">
        <v>340</v>
      </c>
      <c r="B131" s="1279"/>
      <c r="C131" s="408"/>
      <c r="D131" s="1300" t="s">
        <v>544</v>
      </c>
      <c r="E131" s="1300"/>
      <c r="F131" s="1300"/>
      <c r="G131" s="1300"/>
      <c r="H131" s="1300"/>
      <c r="I131" s="1300"/>
      <c r="J131" s="1300"/>
      <c r="K131" s="1298"/>
      <c r="L131" s="1298"/>
      <c r="M131" s="446"/>
    </row>
    <row r="132" spans="1:13" ht="15.75" hidden="1">
      <c r="A132" s="419" t="s">
        <v>119</v>
      </c>
      <c r="B132" s="419"/>
      <c r="C132" s="409"/>
      <c r="D132" s="447"/>
      <c r="E132" s="447"/>
      <c r="F132" s="448"/>
      <c r="G132" s="448"/>
      <c r="H132" s="448"/>
      <c r="I132" s="448"/>
      <c r="J132" s="448"/>
      <c r="K132" s="1278"/>
      <c r="L132" s="1278"/>
      <c r="M132" s="443"/>
    </row>
    <row r="133" spans="1:13" ht="15.75" hidden="1">
      <c r="A133" s="447"/>
      <c r="B133" s="447" t="s">
        <v>94</v>
      </c>
      <c r="C133" s="447"/>
      <c r="D133" s="447"/>
      <c r="E133" s="447"/>
      <c r="F133" s="447"/>
      <c r="G133" s="447"/>
      <c r="H133" s="447"/>
      <c r="I133" s="447"/>
      <c r="J133" s="447"/>
      <c r="K133" s="1282"/>
      <c r="L133" s="1282"/>
      <c r="M133" s="443"/>
    </row>
    <row r="134" spans="1:13" ht="15.75" hidden="1">
      <c r="A134" s="900" t="s">
        <v>71</v>
      </c>
      <c r="B134" s="901"/>
      <c r="C134" s="1280" t="s">
        <v>38</v>
      </c>
      <c r="D134" s="1286" t="s">
        <v>337</v>
      </c>
      <c r="E134" s="1286"/>
      <c r="F134" s="1286"/>
      <c r="G134" s="1286"/>
      <c r="H134" s="1286"/>
      <c r="I134" s="1286"/>
      <c r="J134" s="1286"/>
      <c r="K134" s="1286"/>
      <c r="L134" s="1286"/>
      <c r="M134" s="446"/>
    </row>
    <row r="135" spans="1:13" ht="15.75" hidden="1">
      <c r="A135" s="902"/>
      <c r="B135" s="903"/>
      <c r="C135" s="1280"/>
      <c r="D135" s="1287" t="s">
        <v>205</v>
      </c>
      <c r="E135" s="1288"/>
      <c r="F135" s="1288"/>
      <c r="G135" s="1288"/>
      <c r="H135" s="1288"/>
      <c r="I135" s="1288"/>
      <c r="J135" s="1289"/>
      <c r="K135" s="1290" t="s">
        <v>206</v>
      </c>
      <c r="L135" s="1290" t="s">
        <v>207</v>
      </c>
      <c r="M135" s="443"/>
    </row>
    <row r="136" spans="1:13" ht="15.75" hidden="1">
      <c r="A136" s="902"/>
      <c r="B136" s="903"/>
      <c r="C136" s="1280"/>
      <c r="D136" s="1281" t="s">
        <v>37</v>
      </c>
      <c r="E136" s="1283" t="s">
        <v>7</v>
      </c>
      <c r="F136" s="1284"/>
      <c r="G136" s="1284"/>
      <c r="H136" s="1284"/>
      <c r="I136" s="1284"/>
      <c r="J136" s="1285"/>
      <c r="K136" s="1291"/>
      <c r="L136" s="1293"/>
      <c r="M136" s="443"/>
    </row>
    <row r="137" spans="1:16" ht="15.75" hidden="1">
      <c r="A137" s="1301"/>
      <c r="B137" s="1302"/>
      <c r="C137" s="1280"/>
      <c r="D137" s="1281"/>
      <c r="E137" s="449" t="s">
        <v>208</v>
      </c>
      <c r="F137" s="449" t="s">
        <v>209</v>
      </c>
      <c r="G137" s="449" t="s">
        <v>210</v>
      </c>
      <c r="H137" s="449" t="s">
        <v>211</v>
      </c>
      <c r="I137" s="449" t="s">
        <v>341</v>
      </c>
      <c r="J137" s="449" t="s">
        <v>212</v>
      </c>
      <c r="K137" s="1292"/>
      <c r="L137" s="1294"/>
      <c r="M137" s="1274" t="s">
        <v>494</v>
      </c>
      <c r="N137" s="1274"/>
      <c r="O137" s="1274"/>
      <c r="P137" s="1274"/>
    </row>
    <row r="138" spans="1:16" ht="15" hidden="1">
      <c r="A138" s="1275" t="s">
        <v>6</v>
      </c>
      <c r="B138" s="1276"/>
      <c r="C138" s="450">
        <v>1</v>
      </c>
      <c r="D138" s="451">
        <v>2</v>
      </c>
      <c r="E138" s="450">
        <v>3</v>
      </c>
      <c r="F138" s="451">
        <v>4</v>
      </c>
      <c r="G138" s="450">
        <v>5</v>
      </c>
      <c r="H138" s="451">
        <v>6</v>
      </c>
      <c r="I138" s="450">
        <v>7</v>
      </c>
      <c r="J138" s="451">
        <v>8</v>
      </c>
      <c r="K138" s="450">
        <v>9</v>
      </c>
      <c r="L138" s="451">
        <v>10</v>
      </c>
      <c r="M138" s="452" t="s">
        <v>495</v>
      </c>
      <c r="N138" s="453" t="s">
        <v>498</v>
      </c>
      <c r="O138" s="453" t="s">
        <v>496</v>
      </c>
      <c r="P138" s="453" t="s">
        <v>497</v>
      </c>
    </row>
    <row r="139" spans="1:16" ht="24.75" customHeight="1" hidden="1">
      <c r="A139" s="412" t="s">
        <v>0</v>
      </c>
      <c r="B139" s="413" t="s">
        <v>131</v>
      </c>
      <c r="C139" s="402">
        <f>C140+C141</f>
        <v>3784244</v>
      </c>
      <c r="D139" s="402">
        <f aca="true" t="shared" si="31" ref="D139:L139">D140+D141</f>
        <v>154333</v>
      </c>
      <c r="E139" s="402">
        <f t="shared" si="31"/>
        <v>152430</v>
      </c>
      <c r="F139" s="402">
        <f t="shared" si="31"/>
        <v>0</v>
      </c>
      <c r="G139" s="402">
        <f t="shared" si="31"/>
        <v>0</v>
      </c>
      <c r="H139" s="402">
        <f t="shared" si="31"/>
        <v>0</v>
      </c>
      <c r="I139" s="402">
        <f t="shared" si="31"/>
        <v>1903</v>
      </c>
      <c r="J139" s="402">
        <f t="shared" si="31"/>
        <v>0</v>
      </c>
      <c r="K139" s="402">
        <f t="shared" si="31"/>
        <v>3419094</v>
      </c>
      <c r="L139" s="402">
        <f t="shared" si="31"/>
        <v>210817</v>
      </c>
      <c r="M139" s="402" t="e">
        <f>'03'!#REF!+'04'!#REF!</f>
        <v>#REF!</v>
      </c>
      <c r="N139" s="402" t="e">
        <f>C139-M139</f>
        <v>#REF!</v>
      </c>
      <c r="O139" s="402" t="e">
        <f>#REF!</f>
        <v>#REF!</v>
      </c>
      <c r="P139" s="402" t="e">
        <f>C139-O139</f>
        <v>#REF!</v>
      </c>
    </row>
    <row r="140" spans="1:16" ht="24.75" customHeight="1" hidden="1">
      <c r="A140" s="415">
        <v>1</v>
      </c>
      <c r="B140" s="416" t="s">
        <v>132</v>
      </c>
      <c r="C140" s="402">
        <f>D140+K140+L140</f>
        <v>1838955</v>
      </c>
      <c r="D140" s="402">
        <f>E140+F140+G140+H140+I140+J140</f>
        <v>121865</v>
      </c>
      <c r="E140" s="405">
        <v>120365</v>
      </c>
      <c r="F140" s="405"/>
      <c r="G140" s="405"/>
      <c r="H140" s="405"/>
      <c r="I140" s="405">
        <v>1500</v>
      </c>
      <c r="J140" s="405"/>
      <c r="K140" s="405">
        <v>1717090</v>
      </c>
      <c r="L140" s="405"/>
      <c r="M140" s="405" t="e">
        <f>'03'!#REF!+'04'!#REF!</f>
        <v>#REF!</v>
      </c>
      <c r="N140" s="405" t="e">
        <f aca="true" t="shared" si="32" ref="N140:N154">C140-M140</f>
        <v>#REF!</v>
      </c>
      <c r="O140" s="405" t="e">
        <f>#REF!</f>
        <v>#REF!</v>
      </c>
      <c r="P140" s="405" t="e">
        <f aca="true" t="shared" si="33" ref="P140:P154">C140-O140</f>
        <v>#REF!</v>
      </c>
    </row>
    <row r="141" spans="1:16" ht="24.75" customHeight="1" hidden="1">
      <c r="A141" s="415">
        <v>2</v>
      </c>
      <c r="B141" s="416" t="s">
        <v>133</v>
      </c>
      <c r="C141" s="402">
        <f>D141+K141+L141</f>
        <v>1945289</v>
      </c>
      <c r="D141" s="402">
        <f>E141+F141+G141+H141+I141+J141</f>
        <v>32468</v>
      </c>
      <c r="E141" s="405">
        <v>32065</v>
      </c>
      <c r="F141" s="405"/>
      <c r="G141" s="405"/>
      <c r="H141" s="405"/>
      <c r="I141" s="405">
        <v>403</v>
      </c>
      <c r="J141" s="405"/>
      <c r="K141" s="405">
        <v>1702004</v>
      </c>
      <c r="L141" s="405">
        <v>210817</v>
      </c>
      <c r="M141" s="405" t="e">
        <f>'03'!#REF!+'04'!#REF!</f>
        <v>#REF!</v>
      </c>
      <c r="N141" s="405" t="e">
        <f t="shared" si="32"/>
        <v>#REF!</v>
      </c>
      <c r="O141" s="405" t="e">
        <f>#REF!</f>
        <v>#REF!</v>
      </c>
      <c r="P141" s="405" t="e">
        <f t="shared" si="33"/>
        <v>#REF!</v>
      </c>
    </row>
    <row r="142" spans="1:16" ht="24.75" customHeight="1" hidden="1">
      <c r="A142" s="393" t="s">
        <v>1</v>
      </c>
      <c r="B142" s="394" t="s">
        <v>134</v>
      </c>
      <c r="C142" s="402">
        <f>D142+K142+L142</f>
        <v>400</v>
      </c>
      <c r="D142" s="402">
        <f>E142+F142+G142+H142+I142+J142</f>
        <v>400</v>
      </c>
      <c r="E142" s="405">
        <v>400</v>
      </c>
      <c r="F142" s="405"/>
      <c r="G142" s="405"/>
      <c r="H142" s="405"/>
      <c r="I142" s="405"/>
      <c r="J142" s="405"/>
      <c r="K142" s="405"/>
      <c r="L142" s="405"/>
      <c r="M142" s="405" t="e">
        <f>'03'!#REF!+'04'!#REF!</f>
        <v>#REF!</v>
      </c>
      <c r="N142" s="405" t="e">
        <f t="shared" si="32"/>
        <v>#REF!</v>
      </c>
      <c r="O142" s="405" t="e">
        <f>#REF!</f>
        <v>#REF!</v>
      </c>
      <c r="P142" s="405" t="e">
        <f t="shared" si="33"/>
        <v>#REF!</v>
      </c>
    </row>
    <row r="143" spans="1:16" ht="24.75" customHeight="1" hidden="1">
      <c r="A143" s="393" t="s">
        <v>9</v>
      </c>
      <c r="B143" s="394" t="s">
        <v>135</v>
      </c>
      <c r="C143" s="402">
        <f>D143+K143+L143</f>
        <v>0</v>
      </c>
      <c r="D143" s="402">
        <f>E143+F143+G143+H143+I143+J143</f>
        <v>0</v>
      </c>
      <c r="E143" s="405"/>
      <c r="F143" s="405"/>
      <c r="G143" s="405"/>
      <c r="H143" s="405"/>
      <c r="I143" s="405"/>
      <c r="J143" s="405"/>
      <c r="K143" s="405"/>
      <c r="L143" s="405"/>
      <c r="M143" s="405" t="e">
        <f>'03'!#REF!+'04'!#REF!</f>
        <v>#REF!</v>
      </c>
      <c r="N143" s="405" t="e">
        <f t="shared" si="32"/>
        <v>#REF!</v>
      </c>
      <c r="O143" s="405" t="e">
        <f>#REF!</f>
        <v>#REF!</v>
      </c>
      <c r="P143" s="405" t="e">
        <f t="shared" si="33"/>
        <v>#REF!</v>
      </c>
    </row>
    <row r="144" spans="1:16" ht="24.75" customHeight="1" hidden="1">
      <c r="A144" s="393" t="s">
        <v>136</v>
      </c>
      <c r="B144" s="394" t="s">
        <v>137</v>
      </c>
      <c r="C144" s="402">
        <f>C145+C154</f>
        <v>3783844</v>
      </c>
      <c r="D144" s="402">
        <f aca="true" t="shared" si="34" ref="D144:L144">D145+D154</f>
        <v>153933</v>
      </c>
      <c r="E144" s="402">
        <f t="shared" si="34"/>
        <v>152030</v>
      </c>
      <c r="F144" s="402">
        <f t="shared" si="34"/>
        <v>0</v>
      </c>
      <c r="G144" s="402">
        <f t="shared" si="34"/>
        <v>0</v>
      </c>
      <c r="H144" s="402">
        <f t="shared" si="34"/>
        <v>0</v>
      </c>
      <c r="I144" s="402">
        <f t="shared" si="34"/>
        <v>1903</v>
      </c>
      <c r="J144" s="402">
        <f t="shared" si="34"/>
        <v>0</v>
      </c>
      <c r="K144" s="402">
        <f t="shared" si="34"/>
        <v>3419094</v>
      </c>
      <c r="L144" s="402">
        <f t="shared" si="34"/>
        <v>210817</v>
      </c>
      <c r="M144" s="402" t="e">
        <f>'03'!#REF!+'04'!#REF!</f>
        <v>#REF!</v>
      </c>
      <c r="N144" s="402" t="e">
        <f t="shared" si="32"/>
        <v>#REF!</v>
      </c>
      <c r="O144" s="402" t="e">
        <f>#REF!</f>
        <v>#REF!</v>
      </c>
      <c r="P144" s="402" t="e">
        <f t="shared" si="33"/>
        <v>#REF!</v>
      </c>
    </row>
    <row r="145" spans="1:16" ht="24.75" customHeight="1" hidden="1">
      <c r="A145" s="393" t="s">
        <v>52</v>
      </c>
      <c r="B145" s="417" t="s">
        <v>138</v>
      </c>
      <c r="C145" s="402">
        <f>SUM(C146:C153)</f>
        <v>3570996</v>
      </c>
      <c r="D145" s="402">
        <f aca="true" t="shared" si="35" ref="D145:L145">SUM(D146:D153)</f>
        <v>28994</v>
      </c>
      <c r="E145" s="402">
        <f t="shared" si="35"/>
        <v>28591</v>
      </c>
      <c r="F145" s="402">
        <f t="shared" si="35"/>
        <v>0</v>
      </c>
      <c r="G145" s="402">
        <f t="shared" si="35"/>
        <v>0</v>
      </c>
      <c r="H145" s="402">
        <f t="shared" si="35"/>
        <v>0</v>
      </c>
      <c r="I145" s="402">
        <f t="shared" si="35"/>
        <v>403</v>
      </c>
      <c r="J145" s="402">
        <f t="shared" si="35"/>
        <v>0</v>
      </c>
      <c r="K145" s="402">
        <f t="shared" si="35"/>
        <v>3331185</v>
      </c>
      <c r="L145" s="402">
        <f t="shared" si="35"/>
        <v>210817</v>
      </c>
      <c r="M145" s="402" t="e">
        <f>'03'!#REF!+'04'!#REF!</f>
        <v>#REF!</v>
      </c>
      <c r="N145" s="402" t="e">
        <f t="shared" si="32"/>
        <v>#REF!</v>
      </c>
      <c r="O145" s="402" t="e">
        <f>#REF!</f>
        <v>#REF!</v>
      </c>
      <c r="P145" s="402" t="e">
        <f t="shared" si="33"/>
        <v>#REF!</v>
      </c>
    </row>
    <row r="146" spans="1:16" ht="24.75" customHeight="1" hidden="1">
      <c r="A146" s="415" t="s">
        <v>54</v>
      </c>
      <c r="B146" s="416" t="s">
        <v>139</v>
      </c>
      <c r="C146" s="402">
        <f aca="true" t="shared" si="36" ref="C146:C154">D146+K146+L146</f>
        <v>151549</v>
      </c>
      <c r="D146" s="402">
        <f aca="true" t="shared" si="37" ref="D146:D154">E146+F146+G146+H146+I146+J146</f>
        <v>12849</v>
      </c>
      <c r="E146" s="405">
        <v>12446</v>
      </c>
      <c r="F146" s="405"/>
      <c r="G146" s="405"/>
      <c r="H146" s="405"/>
      <c r="I146" s="405">
        <v>403</v>
      </c>
      <c r="J146" s="405"/>
      <c r="K146" s="405">
        <v>35200</v>
      </c>
      <c r="L146" s="405">
        <v>103500</v>
      </c>
      <c r="M146" s="405" t="e">
        <f>'03'!#REF!+'04'!#REF!</f>
        <v>#REF!</v>
      </c>
      <c r="N146" s="405" t="e">
        <f t="shared" si="32"/>
        <v>#REF!</v>
      </c>
      <c r="O146" s="405" t="e">
        <f>#REF!</f>
        <v>#REF!</v>
      </c>
      <c r="P146" s="405" t="e">
        <f t="shared" si="33"/>
        <v>#REF!</v>
      </c>
    </row>
    <row r="147" spans="1:16" ht="24.75" customHeight="1" hidden="1">
      <c r="A147" s="415" t="s">
        <v>55</v>
      </c>
      <c r="B147" s="416" t="s">
        <v>140</v>
      </c>
      <c r="C147" s="402">
        <f t="shared" si="36"/>
        <v>0</v>
      </c>
      <c r="D147" s="402">
        <f t="shared" si="37"/>
        <v>0</v>
      </c>
      <c r="E147" s="405"/>
      <c r="F147" s="405"/>
      <c r="G147" s="405"/>
      <c r="H147" s="405"/>
      <c r="I147" s="405"/>
      <c r="J147" s="405"/>
      <c r="K147" s="405"/>
      <c r="L147" s="405"/>
      <c r="M147" s="405" t="e">
        <f>'03'!#REF!+'04'!#REF!</f>
        <v>#REF!</v>
      </c>
      <c r="N147" s="405" t="e">
        <f t="shared" si="32"/>
        <v>#REF!</v>
      </c>
      <c r="O147" s="405" t="e">
        <f>#REF!</f>
        <v>#REF!</v>
      </c>
      <c r="P147" s="405" t="e">
        <f t="shared" si="33"/>
        <v>#REF!</v>
      </c>
    </row>
    <row r="148" spans="1:16" ht="24.75" customHeight="1" hidden="1">
      <c r="A148" s="415" t="s">
        <v>141</v>
      </c>
      <c r="B148" s="416" t="s">
        <v>201</v>
      </c>
      <c r="C148" s="402">
        <f t="shared" si="36"/>
        <v>0</v>
      </c>
      <c r="D148" s="402">
        <f t="shared" si="37"/>
        <v>0</v>
      </c>
      <c r="E148" s="405"/>
      <c r="F148" s="405"/>
      <c r="G148" s="405"/>
      <c r="H148" s="405"/>
      <c r="I148" s="405"/>
      <c r="J148" s="405"/>
      <c r="K148" s="405"/>
      <c r="L148" s="405"/>
      <c r="M148" s="405" t="e">
        <f>'03'!#REF!</f>
        <v>#REF!</v>
      </c>
      <c r="N148" s="405" t="e">
        <f t="shared" si="32"/>
        <v>#REF!</v>
      </c>
      <c r="O148" s="405" t="e">
        <f>#REF!</f>
        <v>#REF!</v>
      </c>
      <c r="P148" s="405" t="e">
        <f t="shared" si="33"/>
        <v>#REF!</v>
      </c>
    </row>
    <row r="149" spans="1:16" ht="24.75" customHeight="1" hidden="1">
      <c r="A149" s="415" t="s">
        <v>143</v>
      </c>
      <c r="B149" s="416" t="s">
        <v>142</v>
      </c>
      <c r="C149" s="402">
        <f t="shared" si="36"/>
        <v>3068593</v>
      </c>
      <c r="D149" s="402">
        <f t="shared" si="37"/>
        <v>0</v>
      </c>
      <c r="E149" s="405"/>
      <c r="F149" s="405"/>
      <c r="G149" s="405"/>
      <c r="H149" s="405"/>
      <c r="I149" s="405"/>
      <c r="J149" s="405"/>
      <c r="K149" s="405">
        <v>3068593</v>
      </c>
      <c r="L149" s="405"/>
      <c r="M149" s="405" t="e">
        <f>'03'!#REF!+'04'!#REF!</f>
        <v>#REF!</v>
      </c>
      <c r="N149" s="405" t="e">
        <f t="shared" si="32"/>
        <v>#REF!</v>
      </c>
      <c r="O149" s="405" t="e">
        <f>#REF!</f>
        <v>#REF!</v>
      </c>
      <c r="P149" s="405" t="e">
        <f t="shared" si="33"/>
        <v>#REF!</v>
      </c>
    </row>
    <row r="150" spans="1:16" ht="24.75" customHeight="1" hidden="1">
      <c r="A150" s="415" t="s">
        <v>145</v>
      </c>
      <c r="B150" s="416" t="s">
        <v>144</v>
      </c>
      <c r="C150" s="402">
        <f t="shared" si="36"/>
        <v>198092</v>
      </c>
      <c r="D150" s="402">
        <f t="shared" si="37"/>
        <v>0</v>
      </c>
      <c r="E150" s="405"/>
      <c r="F150" s="405"/>
      <c r="G150" s="405"/>
      <c r="H150" s="405"/>
      <c r="I150" s="405"/>
      <c r="J150" s="405"/>
      <c r="K150" s="405">
        <v>198092</v>
      </c>
      <c r="L150" s="405"/>
      <c r="M150" s="405" t="e">
        <f>'03'!#REF!+'04'!#REF!</f>
        <v>#REF!</v>
      </c>
      <c r="N150" s="405" t="e">
        <f t="shared" si="32"/>
        <v>#REF!</v>
      </c>
      <c r="O150" s="405" t="e">
        <f>#REF!</f>
        <v>#REF!</v>
      </c>
      <c r="P150" s="405" t="e">
        <f t="shared" si="33"/>
        <v>#REF!</v>
      </c>
    </row>
    <row r="151" spans="1:16" ht="24.75" customHeight="1" hidden="1">
      <c r="A151" s="415" t="s">
        <v>147</v>
      </c>
      <c r="B151" s="416" t="s">
        <v>146</v>
      </c>
      <c r="C151" s="402">
        <f t="shared" si="36"/>
        <v>0</v>
      </c>
      <c r="D151" s="402">
        <f t="shared" si="37"/>
        <v>0</v>
      </c>
      <c r="E151" s="405"/>
      <c r="F151" s="405"/>
      <c r="G151" s="405"/>
      <c r="H151" s="405"/>
      <c r="I151" s="405"/>
      <c r="J151" s="405"/>
      <c r="K151" s="405"/>
      <c r="L151" s="405"/>
      <c r="M151" s="405" t="e">
        <f>'03'!#REF!+'04'!#REF!</f>
        <v>#REF!</v>
      </c>
      <c r="N151" s="405" t="e">
        <f t="shared" si="32"/>
        <v>#REF!</v>
      </c>
      <c r="O151" s="405" t="e">
        <f>#REF!</f>
        <v>#REF!</v>
      </c>
      <c r="P151" s="405" t="e">
        <f t="shared" si="33"/>
        <v>#REF!</v>
      </c>
    </row>
    <row r="152" spans="1:16" ht="24.75" customHeight="1" hidden="1">
      <c r="A152" s="415" t="s">
        <v>149</v>
      </c>
      <c r="B152" s="418" t="s">
        <v>148</v>
      </c>
      <c r="C152" s="402">
        <f t="shared" si="36"/>
        <v>0</v>
      </c>
      <c r="D152" s="402">
        <f t="shared" si="37"/>
        <v>0</v>
      </c>
      <c r="E152" s="405"/>
      <c r="F152" s="405"/>
      <c r="G152" s="405"/>
      <c r="H152" s="405"/>
      <c r="I152" s="405"/>
      <c r="J152" s="405"/>
      <c r="K152" s="405"/>
      <c r="L152" s="405"/>
      <c r="M152" s="405" t="e">
        <f>'03'!#REF!+'04'!#REF!</f>
        <v>#REF!</v>
      </c>
      <c r="N152" s="405" t="e">
        <f t="shared" si="32"/>
        <v>#REF!</v>
      </c>
      <c r="O152" s="405" t="e">
        <f>#REF!</f>
        <v>#REF!</v>
      </c>
      <c r="P152" s="405" t="e">
        <f t="shared" si="33"/>
        <v>#REF!</v>
      </c>
    </row>
    <row r="153" spans="1:16" ht="24.75" customHeight="1" hidden="1">
      <c r="A153" s="415" t="s">
        <v>185</v>
      </c>
      <c r="B153" s="416" t="s">
        <v>150</v>
      </c>
      <c r="C153" s="402">
        <f t="shared" si="36"/>
        <v>152762</v>
      </c>
      <c r="D153" s="402">
        <f t="shared" si="37"/>
        <v>16145</v>
      </c>
      <c r="E153" s="405">
        <v>16145</v>
      </c>
      <c r="F153" s="405"/>
      <c r="G153" s="405"/>
      <c r="H153" s="405"/>
      <c r="I153" s="405"/>
      <c r="J153" s="405"/>
      <c r="K153" s="405">
        <v>29300</v>
      </c>
      <c r="L153" s="405">
        <v>107317</v>
      </c>
      <c r="M153" s="405" t="e">
        <f>'03'!#REF!+'04'!#REF!</f>
        <v>#REF!</v>
      </c>
      <c r="N153" s="405" t="e">
        <f t="shared" si="32"/>
        <v>#REF!</v>
      </c>
      <c r="O153" s="405" t="e">
        <f>#REF!</f>
        <v>#REF!</v>
      </c>
      <c r="P153" s="405" t="e">
        <f t="shared" si="33"/>
        <v>#REF!</v>
      </c>
    </row>
    <row r="154" spans="1:16" ht="24.75" customHeight="1" hidden="1">
      <c r="A154" s="393" t="s">
        <v>53</v>
      </c>
      <c r="B154" s="394" t="s">
        <v>151</v>
      </c>
      <c r="C154" s="402">
        <f t="shared" si="36"/>
        <v>212848</v>
      </c>
      <c r="D154" s="402">
        <f t="shared" si="37"/>
        <v>124939</v>
      </c>
      <c r="E154" s="405">
        <v>123439</v>
      </c>
      <c r="F154" s="405"/>
      <c r="G154" s="405"/>
      <c r="H154" s="405"/>
      <c r="I154" s="405">
        <v>1500</v>
      </c>
      <c r="J154" s="405"/>
      <c r="K154" s="405">
        <v>87909</v>
      </c>
      <c r="L154" s="405"/>
      <c r="M154" s="402" t="e">
        <f>'03'!#REF!+'04'!#REF!</f>
        <v>#REF!</v>
      </c>
      <c r="N154" s="402" t="e">
        <f t="shared" si="32"/>
        <v>#REF!</v>
      </c>
      <c r="O154" s="402" t="e">
        <f>#REF!</f>
        <v>#REF!</v>
      </c>
      <c r="P154" s="402" t="e">
        <f t="shared" si="33"/>
        <v>#REF!</v>
      </c>
    </row>
    <row r="155" spans="1:16" ht="24.75" customHeight="1" hidden="1">
      <c r="A155" s="434" t="s">
        <v>76</v>
      </c>
      <c r="B155" s="457" t="s">
        <v>213</v>
      </c>
      <c r="C155" s="441">
        <f>(C146+C147+C148)/C145</f>
        <v>0.04243886019474679</v>
      </c>
      <c r="D155" s="395">
        <f aca="true" t="shared" si="38" ref="D155:L155">(D146+D147+D148)/D145</f>
        <v>0.443160653928399</v>
      </c>
      <c r="E155" s="407">
        <f t="shared" si="38"/>
        <v>0.43531181140918473</v>
      </c>
      <c r="F155" s="407" t="e">
        <f t="shared" si="38"/>
        <v>#DIV/0!</v>
      </c>
      <c r="G155" s="407" t="e">
        <f t="shared" si="38"/>
        <v>#DIV/0!</v>
      </c>
      <c r="H155" s="407" t="e">
        <f t="shared" si="38"/>
        <v>#DIV/0!</v>
      </c>
      <c r="I155" s="407">
        <f t="shared" si="38"/>
        <v>1</v>
      </c>
      <c r="J155" s="407" t="e">
        <f t="shared" si="38"/>
        <v>#DIV/0!</v>
      </c>
      <c r="K155" s="407">
        <f t="shared" si="38"/>
        <v>0.010566810309244308</v>
      </c>
      <c r="L155" s="407">
        <f t="shared" si="38"/>
        <v>0.4909471247574911</v>
      </c>
      <c r="M155" s="411"/>
      <c r="N155" s="458"/>
      <c r="O155" s="458"/>
      <c r="P155" s="458"/>
    </row>
    <row r="156" spans="1:16" ht="17.25" hidden="1">
      <c r="A156" s="1277" t="s">
        <v>492</v>
      </c>
      <c r="B156" s="1277"/>
      <c r="C156" s="405">
        <f>C139-C142-C143-C144</f>
        <v>0</v>
      </c>
      <c r="D156" s="405">
        <f aca="true" t="shared" si="39" ref="D156:L156">D139-D142-D143-D144</f>
        <v>0</v>
      </c>
      <c r="E156" s="405">
        <f t="shared" si="39"/>
        <v>0</v>
      </c>
      <c r="F156" s="405">
        <f t="shared" si="39"/>
        <v>0</v>
      </c>
      <c r="G156" s="405">
        <f t="shared" si="39"/>
        <v>0</v>
      </c>
      <c r="H156" s="405">
        <f t="shared" si="39"/>
        <v>0</v>
      </c>
      <c r="I156" s="405">
        <f t="shared" si="39"/>
        <v>0</v>
      </c>
      <c r="J156" s="405">
        <f t="shared" si="39"/>
        <v>0</v>
      </c>
      <c r="K156" s="405">
        <f t="shared" si="39"/>
        <v>0</v>
      </c>
      <c r="L156" s="405">
        <f t="shared" si="39"/>
        <v>0</v>
      </c>
      <c r="M156" s="411"/>
      <c r="N156" s="458"/>
      <c r="O156" s="458"/>
      <c r="P156" s="458"/>
    </row>
    <row r="157" spans="1:16" ht="17.25" hidden="1">
      <c r="A157" s="1272" t="s">
        <v>493</v>
      </c>
      <c r="B157" s="1272"/>
      <c r="C157" s="405">
        <f>C144-C145-C154</f>
        <v>0</v>
      </c>
      <c r="D157" s="405">
        <f aca="true" t="shared" si="40" ref="D157:L157">D144-D145-D154</f>
        <v>0</v>
      </c>
      <c r="E157" s="405">
        <f t="shared" si="40"/>
        <v>0</v>
      </c>
      <c r="F157" s="405">
        <f t="shared" si="40"/>
        <v>0</v>
      </c>
      <c r="G157" s="405">
        <f t="shared" si="40"/>
        <v>0</v>
      </c>
      <c r="H157" s="405">
        <f t="shared" si="40"/>
        <v>0</v>
      </c>
      <c r="I157" s="405">
        <f t="shared" si="40"/>
        <v>0</v>
      </c>
      <c r="J157" s="405">
        <f t="shared" si="40"/>
        <v>0</v>
      </c>
      <c r="K157" s="405">
        <f t="shared" si="40"/>
        <v>0</v>
      </c>
      <c r="L157" s="405">
        <f t="shared" si="40"/>
        <v>0</v>
      </c>
      <c r="M157" s="411"/>
      <c r="N157" s="458"/>
      <c r="O157" s="458"/>
      <c r="P157" s="458"/>
    </row>
    <row r="158" spans="1:16" ht="18.75" hidden="1">
      <c r="A158" s="443"/>
      <c r="B158" s="459" t="s">
        <v>512</v>
      </c>
      <c r="C158" s="459"/>
      <c r="D158" s="435"/>
      <c r="E158" s="435"/>
      <c r="F158" s="435"/>
      <c r="G158" s="1269" t="s">
        <v>512</v>
      </c>
      <c r="H158" s="1269"/>
      <c r="I158" s="1269"/>
      <c r="J158" s="1269"/>
      <c r="K158" s="1269"/>
      <c r="L158" s="1269"/>
      <c r="M158" s="446"/>
      <c r="N158" s="446"/>
      <c r="O158" s="446"/>
      <c r="P158" s="446"/>
    </row>
    <row r="159" spans="1:16" ht="18.75" hidden="1">
      <c r="A159" s="1270" t="s">
        <v>4</v>
      </c>
      <c r="B159" s="1270"/>
      <c r="C159" s="1270"/>
      <c r="D159" s="1270"/>
      <c r="E159" s="435"/>
      <c r="F159" s="435"/>
      <c r="G159" s="460"/>
      <c r="H159" s="1271" t="s">
        <v>513</v>
      </c>
      <c r="I159" s="1271"/>
      <c r="J159" s="1271"/>
      <c r="K159" s="1271"/>
      <c r="L159" s="1271"/>
      <c r="M159" s="446"/>
      <c r="N159" s="446"/>
      <c r="O159" s="446"/>
      <c r="P159" s="446"/>
    </row>
    <row r="160" ht="15" hidden="1"/>
    <row r="161" ht="15" hidden="1"/>
    <row r="162" ht="15" hidden="1"/>
    <row r="163" ht="15" hidden="1"/>
    <row r="164" ht="15" hidden="1"/>
    <row r="165" ht="15" hidden="1"/>
    <row r="166" ht="15" hidden="1"/>
    <row r="167" ht="15" hidden="1"/>
    <row r="168" ht="15" hidden="1"/>
    <row r="169" ht="15" hidden="1"/>
    <row r="170" spans="1:13" ht="16.5" hidden="1">
      <c r="A170" s="1295" t="s">
        <v>33</v>
      </c>
      <c r="B170" s="1296"/>
      <c r="C170" s="442"/>
      <c r="D170" s="1297" t="s">
        <v>79</v>
      </c>
      <c r="E170" s="1297"/>
      <c r="F170" s="1297"/>
      <c r="G170" s="1297"/>
      <c r="H170" s="1297"/>
      <c r="I170" s="1297"/>
      <c r="J170" s="1297"/>
      <c r="K170" s="1298"/>
      <c r="L170" s="1298"/>
      <c r="M170" s="446"/>
    </row>
    <row r="171" spans="1:13" ht="16.5" hidden="1">
      <c r="A171" s="1279" t="s">
        <v>339</v>
      </c>
      <c r="B171" s="1279"/>
      <c r="C171" s="1279"/>
      <c r="D171" s="1297" t="s">
        <v>214</v>
      </c>
      <c r="E171" s="1297"/>
      <c r="F171" s="1297"/>
      <c r="G171" s="1297"/>
      <c r="H171" s="1297"/>
      <c r="I171" s="1297"/>
      <c r="J171" s="1297"/>
      <c r="K171" s="1299" t="s">
        <v>502</v>
      </c>
      <c r="L171" s="1299"/>
      <c r="M171" s="443"/>
    </row>
    <row r="172" spans="1:13" ht="16.5" hidden="1">
      <c r="A172" s="1279" t="s">
        <v>340</v>
      </c>
      <c r="B172" s="1279"/>
      <c r="C172" s="408"/>
      <c r="D172" s="1300" t="s">
        <v>11</v>
      </c>
      <c r="E172" s="1300"/>
      <c r="F172" s="1300"/>
      <c r="G172" s="1300"/>
      <c r="H172" s="1300"/>
      <c r="I172" s="1300"/>
      <c r="J172" s="1300"/>
      <c r="K172" s="1298"/>
      <c r="L172" s="1298"/>
      <c r="M172" s="446"/>
    </row>
    <row r="173" spans="1:13" ht="15.75" hidden="1">
      <c r="A173" s="419" t="s">
        <v>119</v>
      </c>
      <c r="B173" s="419"/>
      <c r="C173" s="409"/>
      <c r="D173" s="405"/>
      <c r="E173" s="405">
        <v>885923</v>
      </c>
      <c r="F173" s="405"/>
      <c r="G173" s="405">
        <v>131438</v>
      </c>
      <c r="H173" s="405"/>
      <c r="I173" s="405">
        <v>900603</v>
      </c>
      <c r="J173" s="405"/>
      <c r="K173" s="405">
        <v>4102035.7</v>
      </c>
      <c r="L173" s="405"/>
      <c r="M173" s="443"/>
    </row>
    <row r="174" spans="1:13" ht="15.75" hidden="1">
      <c r="A174" s="447"/>
      <c r="B174" s="447" t="s">
        <v>94</v>
      </c>
      <c r="C174" s="447"/>
      <c r="D174" s="447"/>
      <c r="E174" s="447"/>
      <c r="F174" s="447"/>
      <c r="G174" s="447"/>
      <c r="H174" s="447"/>
      <c r="I174" s="447"/>
      <c r="J174" s="447"/>
      <c r="K174" s="1282"/>
      <c r="L174" s="1282"/>
      <c r="M174" s="443"/>
    </row>
    <row r="175" spans="1:13" ht="15.75" hidden="1">
      <c r="A175" s="900" t="s">
        <v>71</v>
      </c>
      <c r="B175" s="901"/>
      <c r="C175" s="1280" t="s">
        <v>38</v>
      </c>
      <c r="D175" s="1286" t="s">
        <v>337</v>
      </c>
      <c r="E175" s="1286"/>
      <c r="F175" s="1286"/>
      <c r="G175" s="1286"/>
      <c r="H175" s="1286"/>
      <c r="I175" s="1286"/>
      <c r="J175" s="1286"/>
      <c r="K175" s="1286"/>
      <c r="L175" s="1286"/>
      <c r="M175" s="446"/>
    </row>
    <row r="176" spans="1:13" ht="15.75" hidden="1">
      <c r="A176" s="902"/>
      <c r="B176" s="903"/>
      <c r="C176" s="1280"/>
      <c r="D176" s="1287" t="s">
        <v>205</v>
      </c>
      <c r="E176" s="1288"/>
      <c r="F176" s="1288"/>
      <c r="G176" s="1288"/>
      <c r="H176" s="1288"/>
      <c r="I176" s="1288"/>
      <c r="J176" s="1289"/>
      <c r="K176" s="1290" t="s">
        <v>206</v>
      </c>
      <c r="L176" s="1290" t="s">
        <v>207</v>
      </c>
      <c r="M176" s="443"/>
    </row>
    <row r="177" spans="1:13" ht="15.75" hidden="1">
      <c r="A177" s="902"/>
      <c r="B177" s="903"/>
      <c r="C177" s="1280"/>
      <c r="D177" s="1281" t="s">
        <v>37</v>
      </c>
      <c r="E177" s="1283" t="s">
        <v>7</v>
      </c>
      <c r="F177" s="1284"/>
      <c r="G177" s="1284"/>
      <c r="H177" s="1284"/>
      <c r="I177" s="1284"/>
      <c r="J177" s="1285"/>
      <c r="K177" s="1291"/>
      <c r="L177" s="1293"/>
      <c r="M177" s="443"/>
    </row>
    <row r="178" spans="1:16" ht="15.75" hidden="1">
      <c r="A178" s="1301"/>
      <c r="B178" s="1302"/>
      <c r="C178" s="1280"/>
      <c r="D178" s="1281"/>
      <c r="E178" s="449" t="s">
        <v>208</v>
      </c>
      <c r="F178" s="449" t="s">
        <v>209</v>
      </c>
      <c r="G178" s="449" t="s">
        <v>210</v>
      </c>
      <c r="H178" s="449" t="s">
        <v>211</v>
      </c>
      <c r="I178" s="449" t="s">
        <v>341</v>
      </c>
      <c r="J178" s="449" t="s">
        <v>212</v>
      </c>
      <c r="K178" s="1292"/>
      <c r="L178" s="1294"/>
      <c r="M178" s="1274" t="s">
        <v>494</v>
      </c>
      <c r="N178" s="1274"/>
      <c r="O178" s="1274"/>
      <c r="P178" s="1274"/>
    </row>
    <row r="179" spans="1:16" ht="15" hidden="1">
      <c r="A179" s="1275" t="s">
        <v>6</v>
      </c>
      <c r="B179" s="1276"/>
      <c r="C179" s="450">
        <v>1</v>
      </c>
      <c r="D179" s="451">
        <v>2</v>
      </c>
      <c r="E179" s="450">
        <v>3</v>
      </c>
      <c r="F179" s="451">
        <v>4</v>
      </c>
      <c r="G179" s="450">
        <v>5</v>
      </c>
      <c r="H179" s="451">
        <v>6</v>
      </c>
      <c r="I179" s="450">
        <v>7</v>
      </c>
      <c r="J179" s="451">
        <v>8</v>
      </c>
      <c r="K179" s="450">
        <v>9</v>
      </c>
      <c r="L179" s="451">
        <v>10</v>
      </c>
      <c r="M179" s="452" t="s">
        <v>495</v>
      </c>
      <c r="N179" s="453" t="s">
        <v>498</v>
      </c>
      <c r="O179" s="453" t="s">
        <v>496</v>
      </c>
      <c r="P179" s="453" t="s">
        <v>497</v>
      </c>
    </row>
    <row r="180" spans="1:16" ht="24.75" customHeight="1" hidden="1">
      <c r="A180" s="412" t="s">
        <v>0</v>
      </c>
      <c r="B180" s="413" t="s">
        <v>131</v>
      </c>
      <c r="C180" s="402">
        <f>C181+C182</f>
        <v>18825447</v>
      </c>
      <c r="D180" s="402">
        <f aca="true" t="shared" si="41" ref="D180:L180">D181+D182</f>
        <v>2403583</v>
      </c>
      <c r="E180" s="402">
        <f t="shared" si="41"/>
        <v>1170412</v>
      </c>
      <c r="F180" s="402">
        <f t="shared" si="41"/>
        <v>0</v>
      </c>
      <c r="G180" s="402">
        <f t="shared" si="41"/>
        <v>131438</v>
      </c>
      <c r="H180" s="402">
        <f t="shared" si="41"/>
        <v>651569</v>
      </c>
      <c r="I180" s="402">
        <f t="shared" si="41"/>
        <v>276284</v>
      </c>
      <c r="J180" s="402">
        <f t="shared" si="41"/>
        <v>173880</v>
      </c>
      <c r="K180" s="402">
        <f t="shared" si="41"/>
        <v>2849581</v>
      </c>
      <c r="L180" s="402">
        <f t="shared" si="41"/>
        <v>13572283</v>
      </c>
      <c r="M180" s="402" t="e">
        <f>'03'!#REF!+'04'!#REF!</f>
        <v>#REF!</v>
      </c>
      <c r="N180" s="402" t="e">
        <f>C180-M180</f>
        <v>#REF!</v>
      </c>
      <c r="O180" s="402" t="e">
        <f>#REF!</f>
        <v>#REF!</v>
      </c>
      <c r="P180" s="402" t="e">
        <f>C180-O180</f>
        <v>#REF!</v>
      </c>
    </row>
    <row r="181" spans="1:16" ht="24.75" customHeight="1" hidden="1">
      <c r="A181" s="415">
        <v>1</v>
      </c>
      <c r="B181" s="416" t="s">
        <v>132</v>
      </c>
      <c r="C181" s="402">
        <f>D181+K181+L181</f>
        <v>6020000</v>
      </c>
      <c r="D181" s="402">
        <f>E181+F181+G181+H181+I181+J181</f>
        <v>1917964</v>
      </c>
      <c r="E181" s="405">
        <v>885923</v>
      </c>
      <c r="F181" s="405">
        <v>0</v>
      </c>
      <c r="G181" s="405">
        <v>131438</v>
      </c>
      <c r="H181" s="405">
        <v>649319</v>
      </c>
      <c r="I181" s="405">
        <v>251284</v>
      </c>
      <c r="J181" s="405">
        <v>0</v>
      </c>
      <c r="K181" s="405">
        <v>442933</v>
      </c>
      <c r="L181" s="405">
        <v>3659103</v>
      </c>
      <c r="M181" s="405" t="e">
        <f>'03'!#REF!+'04'!#REF!</f>
        <v>#REF!</v>
      </c>
      <c r="N181" s="405" t="e">
        <f aca="true" t="shared" si="42" ref="N181:N195">C181-M181</f>
        <v>#REF!</v>
      </c>
      <c r="O181" s="405" t="e">
        <f>#REF!</f>
        <v>#REF!</v>
      </c>
      <c r="P181" s="405" t="e">
        <f aca="true" t="shared" si="43" ref="P181:P195">C181-O181</f>
        <v>#REF!</v>
      </c>
    </row>
    <row r="182" spans="1:16" ht="24.75" customHeight="1" hidden="1">
      <c r="A182" s="415">
        <v>2</v>
      </c>
      <c r="B182" s="416" t="s">
        <v>133</v>
      </c>
      <c r="C182" s="402">
        <f>D182+K182+L182</f>
        <v>12805447</v>
      </c>
      <c r="D182" s="402">
        <f>E182+F182+G182+H182+I182+J182</f>
        <v>485619</v>
      </c>
      <c r="E182" s="405">
        <v>284489</v>
      </c>
      <c r="F182" s="405">
        <v>0</v>
      </c>
      <c r="G182" s="405">
        <v>0</v>
      </c>
      <c r="H182" s="405">
        <v>2250</v>
      </c>
      <c r="I182" s="405">
        <v>25000</v>
      </c>
      <c r="J182" s="405">
        <v>173880</v>
      </c>
      <c r="K182" s="405">
        <v>2406648</v>
      </c>
      <c r="L182" s="405">
        <v>9913180</v>
      </c>
      <c r="M182" s="405" t="e">
        <f>'03'!#REF!+'04'!#REF!</f>
        <v>#REF!</v>
      </c>
      <c r="N182" s="405" t="e">
        <f t="shared" si="42"/>
        <v>#REF!</v>
      </c>
      <c r="O182" s="405" t="e">
        <f>#REF!</f>
        <v>#REF!</v>
      </c>
      <c r="P182" s="405" t="e">
        <f t="shared" si="43"/>
        <v>#REF!</v>
      </c>
    </row>
    <row r="183" spans="1:16" ht="24.75" customHeight="1" hidden="1">
      <c r="A183" s="393" t="s">
        <v>1</v>
      </c>
      <c r="B183" s="394" t="s">
        <v>134</v>
      </c>
      <c r="C183" s="402">
        <f>D183+K183+L183</f>
        <v>111980</v>
      </c>
      <c r="D183" s="402">
        <f>E183+F183+G183+H183+I183+J183</f>
        <v>10580</v>
      </c>
      <c r="E183" s="405">
        <v>10580</v>
      </c>
      <c r="F183" s="405">
        <v>0</v>
      </c>
      <c r="G183" s="405">
        <v>0</v>
      </c>
      <c r="H183" s="405">
        <v>0</v>
      </c>
      <c r="I183" s="405">
        <v>0</v>
      </c>
      <c r="J183" s="405">
        <v>0</v>
      </c>
      <c r="K183" s="405">
        <v>0</v>
      </c>
      <c r="L183" s="405">
        <v>101400</v>
      </c>
      <c r="M183" s="405" t="e">
        <f>'03'!#REF!+'04'!#REF!</f>
        <v>#REF!</v>
      </c>
      <c r="N183" s="405" t="e">
        <f t="shared" si="42"/>
        <v>#REF!</v>
      </c>
      <c r="O183" s="405" t="e">
        <f>#REF!</f>
        <v>#REF!</v>
      </c>
      <c r="P183" s="405" t="e">
        <f t="shared" si="43"/>
        <v>#REF!</v>
      </c>
    </row>
    <row r="184" spans="1:16" ht="24.75" customHeight="1" hidden="1">
      <c r="A184" s="393" t="s">
        <v>9</v>
      </c>
      <c r="B184" s="394" t="s">
        <v>135</v>
      </c>
      <c r="C184" s="402">
        <f>D184+K184+L184</f>
        <v>0</v>
      </c>
      <c r="D184" s="402">
        <f>E184+F184+G184+H184+I184+J184</f>
        <v>0</v>
      </c>
      <c r="E184" s="405">
        <v>0</v>
      </c>
      <c r="F184" s="405">
        <v>0</v>
      </c>
      <c r="G184" s="405">
        <v>0</v>
      </c>
      <c r="H184" s="405">
        <v>0</v>
      </c>
      <c r="I184" s="405">
        <v>0</v>
      </c>
      <c r="J184" s="405">
        <v>0</v>
      </c>
      <c r="K184" s="405">
        <v>0</v>
      </c>
      <c r="L184" s="405">
        <v>0</v>
      </c>
      <c r="M184" s="405" t="e">
        <f>'03'!#REF!+'04'!#REF!</f>
        <v>#REF!</v>
      </c>
      <c r="N184" s="405" t="e">
        <f t="shared" si="42"/>
        <v>#REF!</v>
      </c>
      <c r="O184" s="405" t="e">
        <f>#REF!</f>
        <v>#REF!</v>
      </c>
      <c r="P184" s="405" t="e">
        <f t="shared" si="43"/>
        <v>#REF!</v>
      </c>
    </row>
    <row r="185" spans="1:16" ht="24.75" customHeight="1" hidden="1">
      <c r="A185" s="393" t="s">
        <v>136</v>
      </c>
      <c r="B185" s="394" t="s">
        <v>137</v>
      </c>
      <c r="C185" s="402">
        <f>C186+C195</f>
        <v>18713467</v>
      </c>
      <c r="D185" s="402">
        <f aca="true" t="shared" si="44" ref="D185:L185">D186+D195</f>
        <v>2393003</v>
      </c>
      <c r="E185" s="402">
        <f t="shared" si="44"/>
        <v>1159832</v>
      </c>
      <c r="F185" s="402">
        <f t="shared" si="44"/>
        <v>0</v>
      </c>
      <c r="G185" s="402">
        <f t="shared" si="44"/>
        <v>131438</v>
      </c>
      <c r="H185" s="402">
        <f t="shared" si="44"/>
        <v>651569</v>
      </c>
      <c r="I185" s="402">
        <f t="shared" si="44"/>
        <v>276284</v>
      </c>
      <c r="J185" s="402">
        <f t="shared" si="44"/>
        <v>173880</v>
      </c>
      <c r="K185" s="402">
        <f t="shared" si="44"/>
        <v>2849581</v>
      </c>
      <c r="L185" s="402">
        <f t="shared" si="44"/>
        <v>13470883</v>
      </c>
      <c r="M185" s="402" t="e">
        <f>'03'!#REF!+'04'!#REF!</f>
        <v>#REF!</v>
      </c>
      <c r="N185" s="402" t="e">
        <f t="shared" si="42"/>
        <v>#REF!</v>
      </c>
      <c r="O185" s="402" t="e">
        <f>#REF!</f>
        <v>#REF!</v>
      </c>
      <c r="P185" s="402" t="e">
        <f t="shared" si="43"/>
        <v>#REF!</v>
      </c>
    </row>
    <row r="186" spans="1:16" ht="24.75" customHeight="1" hidden="1">
      <c r="A186" s="393" t="s">
        <v>52</v>
      </c>
      <c r="B186" s="417" t="s">
        <v>138</v>
      </c>
      <c r="C186" s="402">
        <f>SUM(C187:C194)</f>
        <v>16624101</v>
      </c>
      <c r="D186" s="402">
        <f aca="true" t="shared" si="45" ref="D186:L186">SUM(D187:D194)</f>
        <v>670472</v>
      </c>
      <c r="E186" s="402">
        <f t="shared" si="45"/>
        <v>468342</v>
      </c>
      <c r="F186" s="402">
        <f t="shared" si="45"/>
        <v>0</v>
      </c>
      <c r="G186" s="402">
        <f t="shared" si="45"/>
        <v>1000</v>
      </c>
      <c r="H186" s="402">
        <f t="shared" si="45"/>
        <v>2250</v>
      </c>
      <c r="I186" s="402">
        <f t="shared" si="45"/>
        <v>25000</v>
      </c>
      <c r="J186" s="402">
        <f t="shared" si="45"/>
        <v>173880</v>
      </c>
      <c r="K186" s="402">
        <f t="shared" si="45"/>
        <v>2849581</v>
      </c>
      <c r="L186" s="402">
        <f t="shared" si="45"/>
        <v>13104048</v>
      </c>
      <c r="M186" s="402" t="e">
        <f>'03'!#REF!+'04'!#REF!</f>
        <v>#REF!</v>
      </c>
      <c r="N186" s="402" t="e">
        <f t="shared" si="42"/>
        <v>#REF!</v>
      </c>
      <c r="O186" s="402" t="e">
        <f>#REF!</f>
        <v>#REF!</v>
      </c>
      <c r="P186" s="402" t="e">
        <f t="shared" si="43"/>
        <v>#REF!</v>
      </c>
    </row>
    <row r="187" spans="1:16" ht="24.75" customHeight="1" hidden="1">
      <c r="A187" s="415" t="s">
        <v>54</v>
      </c>
      <c r="B187" s="416" t="s">
        <v>139</v>
      </c>
      <c r="C187" s="402">
        <f aca="true" t="shared" si="46" ref="C187:C195">D187+K187+L187</f>
        <v>2436657</v>
      </c>
      <c r="D187" s="402">
        <f aca="true" t="shared" si="47" ref="D187:D195">E187+F187+G187+H187+I187+J187</f>
        <v>272204</v>
      </c>
      <c r="E187" s="405">
        <v>124700</v>
      </c>
      <c r="F187" s="405">
        <v>0</v>
      </c>
      <c r="G187" s="405">
        <v>1000</v>
      </c>
      <c r="H187" s="405">
        <v>2250</v>
      </c>
      <c r="I187" s="405">
        <v>5000</v>
      </c>
      <c r="J187" s="405">
        <v>139254</v>
      </c>
      <c r="K187" s="405">
        <v>34708</v>
      </c>
      <c r="L187" s="405">
        <v>2129745</v>
      </c>
      <c r="M187" s="405" t="e">
        <f>'03'!#REF!+'04'!#REF!</f>
        <v>#REF!</v>
      </c>
      <c r="N187" s="405" t="e">
        <f t="shared" si="42"/>
        <v>#REF!</v>
      </c>
      <c r="O187" s="405" t="e">
        <f>#REF!</f>
        <v>#REF!</v>
      </c>
      <c r="P187" s="405" t="e">
        <f t="shared" si="43"/>
        <v>#REF!</v>
      </c>
    </row>
    <row r="188" spans="1:16" ht="24.75" customHeight="1" hidden="1">
      <c r="A188" s="415" t="s">
        <v>55</v>
      </c>
      <c r="B188" s="416" t="s">
        <v>140</v>
      </c>
      <c r="C188" s="402">
        <f t="shared" si="46"/>
        <v>418123</v>
      </c>
      <c r="D188" s="402">
        <f t="shared" si="47"/>
        <v>200</v>
      </c>
      <c r="E188" s="405">
        <v>200</v>
      </c>
      <c r="F188" s="405">
        <v>0</v>
      </c>
      <c r="G188" s="405">
        <v>0</v>
      </c>
      <c r="H188" s="405">
        <v>0</v>
      </c>
      <c r="I188" s="405">
        <v>0</v>
      </c>
      <c r="J188" s="405">
        <v>0</v>
      </c>
      <c r="K188" s="405">
        <v>0</v>
      </c>
      <c r="L188" s="405">
        <v>417923</v>
      </c>
      <c r="M188" s="405" t="e">
        <f>'03'!#REF!+'04'!#REF!</f>
        <v>#REF!</v>
      </c>
      <c r="N188" s="405" t="e">
        <f t="shared" si="42"/>
        <v>#REF!</v>
      </c>
      <c r="O188" s="405" t="e">
        <f>#REF!</f>
        <v>#REF!</v>
      </c>
      <c r="P188" s="405" t="e">
        <f t="shared" si="43"/>
        <v>#REF!</v>
      </c>
    </row>
    <row r="189" spans="1:16" ht="24.75" customHeight="1" hidden="1">
      <c r="A189" s="415" t="s">
        <v>141</v>
      </c>
      <c r="B189" s="416" t="s">
        <v>201</v>
      </c>
      <c r="C189" s="402">
        <f t="shared" si="46"/>
        <v>0</v>
      </c>
      <c r="D189" s="402">
        <f t="shared" si="47"/>
        <v>0</v>
      </c>
      <c r="E189" s="405">
        <v>0</v>
      </c>
      <c r="F189" s="405">
        <v>0</v>
      </c>
      <c r="G189" s="405">
        <v>0</v>
      </c>
      <c r="H189" s="405">
        <v>0</v>
      </c>
      <c r="I189" s="405">
        <v>0</v>
      </c>
      <c r="J189" s="405">
        <v>0</v>
      </c>
      <c r="K189" s="405">
        <v>0</v>
      </c>
      <c r="L189" s="405">
        <v>0</v>
      </c>
      <c r="M189" s="405" t="e">
        <f>'03'!#REF!</f>
        <v>#REF!</v>
      </c>
      <c r="N189" s="405" t="e">
        <f t="shared" si="42"/>
        <v>#REF!</v>
      </c>
      <c r="O189" s="405" t="e">
        <f>#REF!</f>
        <v>#REF!</v>
      </c>
      <c r="P189" s="405" t="e">
        <f t="shared" si="43"/>
        <v>#REF!</v>
      </c>
    </row>
    <row r="190" spans="1:16" ht="24.75" customHeight="1" hidden="1">
      <c r="A190" s="415" t="s">
        <v>143</v>
      </c>
      <c r="B190" s="416" t="s">
        <v>142</v>
      </c>
      <c r="C190" s="402">
        <f t="shared" si="46"/>
        <v>13654985</v>
      </c>
      <c r="D190" s="402">
        <f t="shared" si="47"/>
        <v>398068</v>
      </c>
      <c r="E190" s="405">
        <v>343442</v>
      </c>
      <c r="F190" s="405">
        <v>0</v>
      </c>
      <c r="G190" s="405">
        <v>0</v>
      </c>
      <c r="H190" s="405">
        <v>0</v>
      </c>
      <c r="I190" s="405">
        <v>20000</v>
      </c>
      <c r="J190" s="405">
        <v>34626</v>
      </c>
      <c r="K190" s="405">
        <v>2814873</v>
      </c>
      <c r="L190" s="405">
        <v>10442044</v>
      </c>
      <c r="M190" s="405" t="e">
        <f>'03'!#REF!+'04'!#REF!</f>
        <v>#REF!</v>
      </c>
      <c r="N190" s="405" t="e">
        <f t="shared" si="42"/>
        <v>#REF!</v>
      </c>
      <c r="O190" s="405" t="e">
        <f>#REF!</f>
        <v>#REF!</v>
      </c>
      <c r="P190" s="405" t="e">
        <f t="shared" si="43"/>
        <v>#REF!</v>
      </c>
    </row>
    <row r="191" spans="1:16" ht="24.75" customHeight="1" hidden="1">
      <c r="A191" s="415" t="s">
        <v>145</v>
      </c>
      <c r="B191" s="416" t="s">
        <v>144</v>
      </c>
      <c r="C191" s="402">
        <f t="shared" si="46"/>
        <v>0</v>
      </c>
      <c r="D191" s="402">
        <f t="shared" si="47"/>
        <v>0</v>
      </c>
      <c r="E191" s="405">
        <v>0</v>
      </c>
      <c r="F191" s="405">
        <v>0</v>
      </c>
      <c r="G191" s="405">
        <v>0</v>
      </c>
      <c r="H191" s="405">
        <v>0</v>
      </c>
      <c r="I191" s="405">
        <v>0</v>
      </c>
      <c r="J191" s="405">
        <v>0</v>
      </c>
      <c r="K191" s="405">
        <v>0</v>
      </c>
      <c r="L191" s="405">
        <v>0</v>
      </c>
      <c r="M191" s="405" t="e">
        <f>'03'!#REF!+'04'!#REF!</f>
        <v>#REF!</v>
      </c>
      <c r="N191" s="405" t="e">
        <f t="shared" si="42"/>
        <v>#REF!</v>
      </c>
      <c r="O191" s="405" t="e">
        <f>#REF!</f>
        <v>#REF!</v>
      </c>
      <c r="P191" s="405" t="e">
        <f t="shared" si="43"/>
        <v>#REF!</v>
      </c>
    </row>
    <row r="192" spans="1:16" ht="24.75" customHeight="1" hidden="1">
      <c r="A192" s="415" t="s">
        <v>147</v>
      </c>
      <c r="B192" s="416" t="s">
        <v>146</v>
      </c>
      <c r="C192" s="402">
        <f t="shared" si="46"/>
        <v>0</v>
      </c>
      <c r="D192" s="402">
        <f t="shared" si="47"/>
        <v>0</v>
      </c>
      <c r="E192" s="405">
        <v>0</v>
      </c>
      <c r="F192" s="405">
        <v>0</v>
      </c>
      <c r="G192" s="405">
        <v>0</v>
      </c>
      <c r="H192" s="405">
        <v>0</v>
      </c>
      <c r="I192" s="405">
        <v>0</v>
      </c>
      <c r="J192" s="405">
        <v>0</v>
      </c>
      <c r="K192" s="405">
        <v>0</v>
      </c>
      <c r="L192" s="405">
        <v>0</v>
      </c>
      <c r="M192" s="405" t="e">
        <f>'03'!#REF!+'04'!#REF!</f>
        <v>#REF!</v>
      </c>
      <c r="N192" s="405" t="e">
        <f t="shared" si="42"/>
        <v>#REF!</v>
      </c>
      <c r="O192" s="405" t="e">
        <f>#REF!</f>
        <v>#REF!</v>
      </c>
      <c r="P192" s="405" t="e">
        <f t="shared" si="43"/>
        <v>#REF!</v>
      </c>
    </row>
    <row r="193" spans="1:16" ht="24.75" customHeight="1" hidden="1">
      <c r="A193" s="415" t="s">
        <v>149</v>
      </c>
      <c r="B193" s="418" t="s">
        <v>148</v>
      </c>
      <c r="C193" s="402">
        <f t="shared" si="46"/>
        <v>0</v>
      </c>
      <c r="D193" s="402">
        <f t="shared" si="47"/>
        <v>0</v>
      </c>
      <c r="E193" s="405">
        <v>0</v>
      </c>
      <c r="F193" s="405">
        <v>0</v>
      </c>
      <c r="G193" s="405">
        <v>0</v>
      </c>
      <c r="H193" s="405">
        <v>0</v>
      </c>
      <c r="I193" s="405">
        <v>0</v>
      </c>
      <c r="J193" s="405">
        <v>0</v>
      </c>
      <c r="K193" s="405">
        <v>0</v>
      </c>
      <c r="L193" s="405">
        <v>0</v>
      </c>
      <c r="M193" s="405" t="e">
        <f>'03'!#REF!+'04'!#REF!</f>
        <v>#REF!</v>
      </c>
      <c r="N193" s="405" t="e">
        <f t="shared" si="42"/>
        <v>#REF!</v>
      </c>
      <c r="O193" s="405" t="e">
        <f>#REF!</f>
        <v>#REF!</v>
      </c>
      <c r="P193" s="405" t="e">
        <f t="shared" si="43"/>
        <v>#REF!</v>
      </c>
    </row>
    <row r="194" spans="1:16" ht="24.75" customHeight="1" hidden="1">
      <c r="A194" s="415" t="s">
        <v>185</v>
      </c>
      <c r="B194" s="416" t="s">
        <v>150</v>
      </c>
      <c r="C194" s="402">
        <f t="shared" si="46"/>
        <v>114336</v>
      </c>
      <c r="D194" s="402">
        <f t="shared" si="47"/>
        <v>0</v>
      </c>
      <c r="E194" s="405">
        <v>0</v>
      </c>
      <c r="F194" s="405">
        <v>0</v>
      </c>
      <c r="G194" s="405">
        <v>0</v>
      </c>
      <c r="H194" s="405">
        <v>0</v>
      </c>
      <c r="I194" s="405">
        <v>0</v>
      </c>
      <c r="J194" s="405">
        <v>0</v>
      </c>
      <c r="K194" s="405">
        <v>0</v>
      </c>
      <c r="L194" s="405">
        <v>114336</v>
      </c>
      <c r="M194" s="405" t="e">
        <f>'03'!#REF!+'04'!#REF!</f>
        <v>#REF!</v>
      </c>
      <c r="N194" s="405" t="e">
        <f t="shared" si="42"/>
        <v>#REF!</v>
      </c>
      <c r="O194" s="405" t="e">
        <f>#REF!</f>
        <v>#REF!</v>
      </c>
      <c r="P194" s="405" t="e">
        <f t="shared" si="43"/>
        <v>#REF!</v>
      </c>
    </row>
    <row r="195" spans="1:16" ht="24.75" customHeight="1" hidden="1">
      <c r="A195" s="393" t="s">
        <v>53</v>
      </c>
      <c r="B195" s="394" t="s">
        <v>151</v>
      </c>
      <c r="C195" s="402">
        <f t="shared" si="46"/>
        <v>2089366</v>
      </c>
      <c r="D195" s="402">
        <f t="shared" si="47"/>
        <v>1722531</v>
      </c>
      <c r="E195" s="405">
        <v>691490</v>
      </c>
      <c r="F195" s="405">
        <v>0</v>
      </c>
      <c r="G195" s="405">
        <v>130438</v>
      </c>
      <c r="H195" s="405">
        <v>649319</v>
      </c>
      <c r="I195" s="405">
        <v>251284</v>
      </c>
      <c r="J195" s="405">
        <v>0</v>
      </c>
      <c r="K195" s="405">
        <v>0</v>
      </c>
      <c r="L195" s="405">
        <v>366835</v>
      </c>
      <c r="M195" s="402" t="e">
        <f>'03'!#REF!+'04'!#REF!</f>
        <v>#REF!</v>
      </c>
      <c r="N195" s="402" t="e">
        <f t="shared" si="42"/>
        <v>#REF!</v>
      </c>
      <c r="O195" s="402" t="e">
        <f>#REF!</f>
        <v>#REF!</v>
      </c>
      <c r="P195" s="402" t="e">
        <f t="shared" si="43"/>
        <v>#REF!</v>
      </c>
    </row>
    <row r="196" spans="1:16" ht="24.75" customHeight="1" hidden="1">
      <c r="A196" s="434" t="s">
        <v>76</v>
      </c>
      <c r="B196" s="457" t="s">
        <v>213</v>
      </c>
      <c r="C196" s="441">
        <f>(C187+C188+C189)/C186</f>
        <v>0.17172537630756696</v>
      </c>
      <c r="D196" s="395">
        <f aca="true" t="shared" si="48" ref="D196:L196">(D187+D188+D189)/D186</f>
        <v>0.40628691429321434</v>
      </c>
      <c r="E196" s="407">
        <f t="shared" si="48"/>
        <v>0.2666854563545443</v>
      </c>
      <c r="F196" s="407" t="e">
        <f t="shared" si="48"/>
        <v>#DIV/0!</v>
      </c>
      <c r="G196" s="407">
        <f t="shared" si="48"/>
        <v>1</v>
      </c>
      <c r="H196" s="407">
        <f t="shared" si="48"/>
        <v>1</v>
      </c>
      <c r="I196" s="407">
        <f t="shared" si="48"/>
        <v>0.2</v>
      </c>
      <c r="J196" s="407">
        <f t="shared" si="48"/>
        <v>0.8008626639061421</v>
      </c>
      <c r="K196" s="407">
        <f t="shared" si="48"/>
        <v>0.012180036293055014</v>
      </c>
      <c r="L196" s="407">
        <f t="shared" si="48"/>
        <v>0.19441839651381007</v>
      </c>
      <c r="M196" s="411"/>
      <c r="N196" s="458"/>
      <c r="O196" s="458"/>
      <c r="P196" s="458"/>
    </row>
    <row r="197" spans="1:16" ht="17.25" hidden="1">
      <c r="A197" s="1277" t="s">
        <v>492</v>
      </c>
      <c r="B197" s="1277"/>
      <c r="C197" s="405">
        <f>C180-C183-C184-C185</f>
        <v>0</v>
      </c>
      <c r="D197" s="405">
        <f aca="true" t="shared" si="49" ref="D197:L197">D180-D183-D184-D185</f>
        <v>0</v>
      </c>
      <c r="E197" s="405">
        <f t="shared" si="49"/>
        <v>0</v>
      </c>
      <c r="F197" s="405">
        <f t="shared" si="49"/>
        <v>0</v>
      </c>
      <c r="G197" s="405">
        <f t="shared" si="49"/>
        <v>0</v>
      </c>
      <c r="H197" s="405">
        <f t="shared" si="49"/>
        <v>0</v>
      </c>
      <c r="I197" s="405">
        <f t="shared" si="49"/>
        <v>0</v>
      </c>
      <c r="J197" s="405">
        <f t="shared" si="49"/>
        <v>0</v>
      </c>
      <c r="K197" s="405">
        <f t="shared" si="49"/>
        <v>0</v>
      </c>
      <c r="L197" s="405">
        <f t="shared" si="49"/>
        <v>0</v>
      </c>
      <c r="M197" s="411"/>
      <c r="N197" s="458"/>
      <c r="O197" s="458"/>
      <c r="P197" s="458"/>
    </row>
    <row r="198" spans="1:16" ht="17.25" hidden="1">
      <c r="A198" s="1272" t="s">
        <v>493</v>
      </c>
      <c r="B198" s="1272"/>
      <c r="C198" s="405">
        <f>C185-C186-C195</f>
        <v>0</v>
      </c>
      <c r="D198" s="405">
        <f aca="true" t="shared" si="50" ref="D198:L198">D185-D186-D195</f>
        <v>0</v>
      </c>
      <c r="E198" s="405">
        <f t="shared" si="50"/>
        <v>0</v>
      </c>
      <c r="F198" s="405">
        <f t="shared" si="50"/>
        <v>0</v>
      </c>
      <c r="G198" s="405">
        <f t="shared" si="50"/>
        <v>0</v>
      </c>
      <c r="H198" s="405">
        <f t="shared" si="50"/>
        <v>0</v>
      </c>
      <c r="I198" s="405">
        <f t="shared" si="50"/>
        <v>0</v>
      </c>
      <c r="J198" s="405">
        <f t="shared" si="50"/>
        <v>0</v>
      </c>
      <c r="K198" s="405">
        <f t="shared" si="50"/>
        <v>0</v>
      </c>
      <c r="L198" s="405">
        <f t="shared" si="50"/>
        <v>0</v>
      </c>
      <c r="M198" s="411"/>
      <c r="N198" s="458"/>
      <c r="O198" s="458"/>
      <c r="P198" s="458"/>
    </row>
    <row r="199" spans="1:16" ht="18.75" hidden="1">
      <c r="A199" s="443"/>
      <c r="B199" s="459" t="s">
        <v>512</v>
      </c>
      <c r="C199" s="459"/>
      <c r="D199" s="435"/>
      <c r="E199" s="435"/>
      <c r="F199" s="435"/>
      <c r="G199" s="1269" t="s">
        <v>512</v>
      </c>
      <c r="H199" s="1269"/>
      <c r="I199" s="1269"/>
      <c r="J199" s="1269"/>
      <c r="K199" s="1269"/>
      <c r="L199" s="1269"/>
      <c r="M199" s="446"/>
      <c r="N199" s="446"/>
      <c r="O199" s="446"/>
      <c r="P199" s="446"/>
    </row>
    <row r="200" spans="1:16" ht="18.75" hidden="1">
      <c r="A200" s="1270" t="s">
        <v>4</v>
      </c>
      <c r="B200" s="1270"/>
      <c r="C200" s="1270"/>
      <c r="D200" s="1270"/>
      <c r="E200" s="435"/>
      <c r="F200" s="435"/>
      <c r="G200" s="460"/>
      <c r="H200" s="1271" t="s">
        <v>513</v>
      </c>
      <c r="I200" s="1271"/>
      <c r="J200" s="1271"/>
      <c r="K200" s="1271"/>
      <c r="L200" s="1271"/>
      <c r="M200" s="446"/>
      <c r="N200" s="446"/>
      <c r="O200" s="446"/>
      <c r="P200" s="446"/>
    </row>
    <row r="201" ht="15" hidden="1"/>
    <row r="202" ht="15" hidden="1"/>
    <row r="203" ht="15" hidden="1"/>
    <row r="204" ht="15" hidden="1"/>
    <row r="205" ht="15" hidden="1"/>
    <row r="206" ht="15" hidden="1"/>
    <row r="207" ht="15" hidden="1"/>
    <row r="208" ht="15" hidden="1"/>
    <row r="209" ht="15" hidden="1"/>
    <row r="210" spans="1:13" ht="16.5" hidden="1">
      <c r="A210" s="1295" t="s">
        <v>33</v>
      </c>
      <c r="B210" s="1296"/>
      <c r="C210" s="442"/>
      <c r="D210" s="1297" t="s">
        <v>79</v>
      </c>
      <c r="E210" s="1297"/>
      <c r="F210" s="1297"/>
      <c r="G210" s="1297"/>
      <c r="H210" s="1297"/>
      <c r="I210" s="1297"/>
      <c r="J210" s="1297"/>
      <c r="K210" s="1298"/>
      <c r="L210" s="1298"/>
      <c r="M210" s="446"/>
    </row>
    <row r="211" spans="1:13" ht="16.5" hidden="1">
      <c r="A211" s="1279" t="s">
        <v>339</v>
      </c>
      <c r="B211" s="1279"/>
      <c r="C211" s="1279"/>
      <c r="D211" s="1297" t="s">
        <v>214</v>
      </c>
      <c r="E211" s="1297"/>
      <c r="F211" s="1297"/>
      <c r="G211" s="1297"/>
      <c r="H211" s="1297"/>
      <c r="I211" s="1297"/>
      <c r="J211" s="1297"/>
      <c r="K211" s="1299" t="s">
        <v>503</v>
      </c>
      <c r="L211" s="1299"/>
      <c r="M211" s="443"/>
    </row>
    <row r="212" spans="1:13" ht="16.5" hidden="1">
      <c r="A212" s="1279" t="s">
        <v>340</v>
      </c>
      <c r="B212" s="1279"/>
      <c r="C212" s="408"/>
      <c r="D212" s="1300" t="s">
        <v>11</v>
      </c>
      <c r="E212" s="1300"/>
      <c r="F212" s="1300"/>
      <c r="G212" s="1300"/>
      <c r="H212" s="1300"/>
      <c r="I212" s="1300"/>
      <c r="J212" s="1300"/>
      <c r="K212" s="1298"/>
      <c r="L212" s="1298"/>
      <c r="M212" s="446"/>
    </row>
    <row r="213" spans="1:13" ht="15.75" hidden="1">
      <c r="A213" s="419" t="s">
        <v>119</v>
      </c>
      <c r="B213" s="419"/>
      <c r="C213" s="409"/>
      <c r="D213" s="447"/>
      <c r="E213" s="447"/>
      <c r="F213" s="448"/>
      <c r="G213" s="448"/>
      <c r="H213" s="448"/>
      <c r="I213" s="448"/>
      <c r="J213" s="448"/>
      <c r="K213" s="1278"/>
      <c r="L213" s="1278"/>
      <c r="M213" s="443"/>
    </row>
    <row r="214" spans="1:13" ht="15.75" hidden="1">
      <c r="A214" s="447"/>
      <c r="B214" s="447" t="s">
        <v>94</v>
      </c>
      <c r="C214" s="447"/>
      <c r="D214" s="447"/>
      <c r="E214" s="447"/>
      <c r="F214" s="447"/>
      <c r="G214" s="447"/>
      <c r="H214" s="447"/>
      <c r="I214" s="447"/>
      <c r="J214" s="447"/>
      <c r="K214" s="1282"/>
      <c r="L214" s="1282"/>
      <c r="M214" s="443"/>
    </row>
    <row r="215" spans="1:13" ht="15.75" hidden="1">
      <c r="A215" s="900" t="s">
        <v>71</v>
      </c>
      <c r="B215" s="901"/>
      <c r="C215" s="1280" t="s">
        <v>38</v>
      </c>
      <c r="D215" s="1286" t="s">
        <v>337</v>
      </c>
      <c r="E215" s="1286"/>
      <c r="F215" s="1286"/>
      <c r="G215" s="1286"/>
      <c r="H215" s="1286"/>
      <c r="I215" s="1286"/>
      <c r="J215" s="1286"/>
      <c r="K215" s="1286"/>
      <c r="L215" s="1286"/>
      <c r="M215" s="446"/>
    </row>
    <row r="216" spans="1:13" ht="15.75" hidden="1">
      <c r="A216" s="902"/>
      <c r="B216" s="903"/>
      <c r="C216" s="1280"/>
      <c r="D216" s="1287" t="s">
        <v>205</v>
      </c>
      <c r="E216" s="1288"/>
      <c r="F216" s="1288"/>
      <c r="G216" s="1288"/>
      <c r="H216" s="1288"/>
      <c r="I216" s="1288"/>
      <c r="J216" s="1289"/>
      <c r="K216" s="1290" t="s">
        <v>206</v>
      </c>
      <c r="L216" s="1290" t="s">
        <v>207</v>
      </c>
      <c r="M216" s="443"/>
    </row>
    <row r="217" spans="1:13" ht="15.75" hidden="1">
      <c r="A217" s="902"/>
      <c r="B217" s="903"/>
      <c r="C217" s="1280"/>
      <c r="D217" s="1281" t="s">
        <v>37</v>
      </c>
      <c r="E217" s="1283" t="s">
        <v>7</v>
      </c>
      <c r="F217" s="1284"/>
      <c r="G217" s="1284"/>
      <c r="H217" s="1284"/>
      <c r="I217" s="1284"/>
      <c r="J217" s="1285"/>
      <c r="K217" s="1291"/>
      <c r="L217" s="1293"/>
      <c r="M217" s="443"/>
    </row>
    <row r="218" spans="1:16" ht="15.75" hidden="1">
      <c r="A218" s="1301"/>
      <c r="B218" s="1302"/>
      <c r="C218" s="1280"/>
      <c r="D218" s="1281"/>
      <c r="E218" s="449" t="s">
        <v>208</v>
      </c>
      <c r="F218" s="449" t="s">
        <v>209</v>
      </c>
      <c r="G218" s="449" t="s">
        <v>210</v>
      </c>
      <c r="H218" s="449" t="s">
        <v>211</v>
      </c>
      <c r="I218" s="449" t="s">
        <v>341</v>
      </c>
      <c r="J218" s="449" t="s">
        <v>212</v>
      </c>
      <c r="K218" s="1292"/>
      <c r="L218" s="1294"/>
      <c r="M218" s="1274" t="s">
        <v>494</v>
      </c>
      <c r="N218" s="1274"/>
      <c r="O218" s="1274"/>
      <c r="P218" s="1274"/>
    </row>
    <row r="219" spans="1:16" ht="15" hidden="1">
      <c r="A219" s="1275" t="s">
        <v>6</v>
      </c>
      <c r="B219" s="1276"/>
      <c r="C219" s="450">
        <v>1</v>
      </c>
      <c r="D219" s="451">
        <v>2</v>
      </c>
      <c r="E219" s="450">
        <v>3</v>
      </c>
      <c r="F219" s="451">
        <v>4</v>
      </c>
      <c r="G219" s="450">
        <v>5</v>
      </c>
      <c r="H219" s="451">
        <v>6</v>
      </c>
      <c r="I219" s="450">
        <v>7</v>
      </c>
      <c r="J219" s="451">
        <v>8</v>
      </c>
      <c r="K219" s="450">
        <v>9</v>
      </c>
      <c r="L219" s="451">
        <v>10</v>
      </c>
      <c r="M219" s="452" t="s">
        <v>495</v>
      </c>
      <c r="N219" s="453" t="s">
        <v>498</v>
      </c>
      <c r="O219" s="453" t="s">
        <v>496</v>
      </c>
      <c r="P219" s="453" t="s">
        <v>497</v>
      </c>
    </row>
    <row r="220" spans="1:16" ht="24.75" customHeight="1" hidden="1">
      <c r="A220" s="412" t="s">
        <v>0</v>
      </c>
      <c r="B220" s="413" t="s">
        <v>131</v>
      </c>
      <c r="C220" s="402">
        <f>C221+C222</f>
        <v>151317.2</v>
      </c>
      <c r="D220" s="402">
        <f aca="true" t="shared" si="51" ref="D220:L220">D221+D222</f>
        <v>70217.2</v>
      </c>
      <c r="E220" s="402">
        <f t="shared" si="51"/>
        <v>30144.2</v>
      </c>
      <c r="F220" s="402">
        <f t="shared" si="51"/>
        <v>0</v>
      </c>
      <c r="G220" s="402">
        <f t="shared" si="51"/>
        <v>26600</v>
      </c>
      <c r="H220" s="402">
        <f t="shared" si="51"/>
        <v>10300</v>
      </c>
      <c r="I220" s="402">
        <f t="shared" si="51"/>
        <v>0</v>
      </c>
      <c r="J220" s="402">
        <f t="shared" si="51"/>
        <v>3173</v>
      </c>
      <c r="K220" s="402">
        <f t="shared" si="51"/>
        <v>0</v>
      </c>
      <c r="L220" s="402">
        <f t="shared" si="51"/>
        <v>81100</v>
      </c>
      <c r="M220" s="402" t="e">
        <f>'03'!#REF!+'04'!#REF!</f>
        <v>#REF!</v>
      </c>
      <c r="N220" s="402" t="e">
        <f>C220-M220</f>
        <v>#REF!</v>
      </c>
      <c r="O220" s="402" t="e">
        <f>#REF!</f>
        <v>#REF!</v>
      </c>
      <c r="P220" s="402" t="e">
        <f>C220-O220</f>
        <v>#REF!</v>
      </c>
    </row>
    <row r="221" spans="1:16" ht="24.75" customHeight="1" hidden="1">
      <c r="A221" s="415">
        <v>1</v>
      </c>
      <c r="B221" s="416" t="s">
        <v>132</v>
      </c>
      <c r="C221" s="402">
        <f>D221+K221+L221</f>
        <v>41540</v>
      </c>
      <c r="D221" s="402">
        <f>E221+F221+G221+H221+I221+J221</f>
        <v>41540</v>
      </c>
      <c r="E221" s="405">
        <v>4640</v>
      </c>
      <c r="F221" s="405"/>
      <c r="G221" s="405">
        <v>26600</v>
      </c>
      <c r="H221" s="405">
        <v>10300</v>
      </c>
      <c r="I221" s="405"/>
      <c r="J221" s="405"/>
      <c r="K221" s="405"/>
      <c r="L221" s="405"/>
      <c r="M221" s="405" t="e">
        <f>'03'!#REF!+'04'!#REF!</f>
        <v>#REF!</v>
      </c>
      <c r="N221" s="405" t="e">
        <f aca="true" t="shared" si="52" ref="N221:N235">C221-M221</f>
        <v>#REF!</v>
      </c>
      <c r="O221" s="402" t="e">
        <f>#REF!</f>
        <v>#REF!</v>
      </c>
      <c r="P221" s="405" t="e">
        <f aca="true" t="shared" si="53" ref="P221:P235">C221-O221</f>
        <v>#REF!</v>
      </c>
    </row>
    <row r="222" spans="1:16" ht="24.75" customHeight="1" hidden="1">
      <c r="A222" s="415">
        <v>2</v>
      </c>
      <c r="B222" s="416" t="s">
        <v>133</v>
      </c>
      <c r="C222" s="402">
        <f>D222+K222+L222</f>
        <v>109777.2</v>
      </c>
      <c r="D222" s="402">
        <f>E222+F222+G222+H222+I222+J222</f>
        <v>28677.2</v>
      </c>
      <c r="E222" s="405">
        <v>25504.2</v>
      </c>
      <c r="F222" s="405">
        <v>0</v>
      </c>
      <c r="G222" s="405">
        <v>0</v>
      </c>
      <c r="H222" s="405">
        <v>0</v>
      </c>
      <c r="I222" s="405">
        <v>0</v>
      </c>
      <c r="J222" s="405">
        <v>3173</v>
      </c>
      <c r="K222" s="405">
        <v>0</v>
      </c>
      <c r="L222" s="405">
        <v>81100</v>
      </c>
      <c r="M222" s="405" t="e">
        <f>'03'!#REF!+'04'!#REF!</f>
        <v>#REF!</v>
      </c>
      <c r="N222" s="405" t="e">
        <f t="shared" si="52"/>
        <v>#REF!</v>
      </c>
      <c r="O222" s="402" t="e">
        <f>#REF!</f>
        <v>#REF!</v>
      </c>
      <c r="P222" s="405" t="e">
        <f t="shared" si="53"/>
        <v>#REF!</v>
      </c>
    </row>
    <row r="223" spans="1:16" ht="24.75" customHeight="1" hidden="1">
      <c r="A223" s="393" t="s">
        <v>1</v>
      </c>
      <c r="B223" s="394" t="s">
        <v>134</v>
      </c>
      <c r="C223" s="402">
        <f>D223+K223+L223</f>
        <v>0</v>
      </c>
      <c r="D223" s="402">
        <f>E223+F223+G223+H223+I223+J223</f>
        <v>0</v>
      </c>
      <c r="E223" s="405">
        <v>0</v>
      </c>
      <c r="F223" s="405">
        <v>0</v>
      </c>
      <c r="G223" s="405">
        <v>0</v>
      </c>
      <c r="H223" s="405">
        <v>0</v>
      </c>
      <c r="I223" s="405">
        <v>0</v>
      </c>
      <c r="J223" s="405">
        <v>0</v>
      </c>
      <c r="K223" s="405">
        <v>0</v>
      </c>
      <c r="L223" s="405">
        <v>0</v>
      </c>
      <c r="M223" s="405" t="e">
        <f>'03'!#REF!+'04'!#REF!</f>
        <v>#REF!</v>
      </c>
      <c r="N223" s="405" t="e">
        <f t="shared" si="52"/>
        <v>#REF!</v>
      </c>
      <c r="O223" s="405" t="e">
        <f>#REF!</f>
        <v>#REF!</v>
      </c>
      <c r="P223" s="405" t="e">
        <f t="shared" si="53"/>
        <v>#REF!</v>
      </c>
    </row>
    <row r="224" spans="1:16" ht="24.75" customHeight="1" hidden="1">
      <c r="A224" s="393" t="s">
        <v>9</v>
      </c>
      <c r="B224" s="394" t="s">
        <v>135</v>
      </c>
      <c r="C224" s="402">
        <f>D224+K224+L224</f>
        <v>0</v>
      </c>
      <c r="D224" s="402">
        <f>E224+F224+G224+H224+I224+J224</f>
        <v>0</v>
      </c>
      <c r="E224" s="405">
        <v>0</v>
      </c>
      <c r="F224" s="405">
        <v>0</v>
      </c>
      <c r="G224" s="405">
        <v>0</v>
      </c>
      <c r="H224" s="405">
        <v>0</v>
      </c>
      <c r="I224" s="405">
        <v>0</v>
      </c>
      <c r="J224" s="405">
        <v>0</v>
      </c>
      <c r="K224" s="405">
        <v>0</v>
      </c>
      <c r="L224" s="405">
        <v>0</v>
      </c>
      <c r="M224" s="405" t="e">
        <f>'03'!#REF!+'04'!#REF!</f>
        <v>#REF!</v>
      </c>
      <c r="N224" s="405" t="e">
        <f t="shared" si="52"/>
        <v>#REF!</v>
      </c>
      <c r="O224" s="405" t="e">
        <f>#REF!</f>
        <v>#REF!</v>
      </c>
      <c r="P224" s="405" t="e">
        <f t="shared" si="53"/>
        <v>#REF!</v>
      </c>
    </row>
    <row r="225" spans="1:16" ht="24.75" customHeight="1" hidden="1">
      <c r="A225" s="393" t="s">
        <v>136</v>
      </c>
      <c r="B225" s="394" t="s">
        <v>137</v>
      </c>
      <c r="C225" s="402">
        <f>C226+C235</f>
        <v>151317.2</v>
      </c>
      <c r="D225" s="402">
        <f aca="true" t="shared" si="54" ref="D225:L225">D226+D235</f>
        <v>70217.2</v>
      </c>
      <c r="E225" s="402">
        <f t="shared" si="54"/>
        <v>30144.2</v>
      </c>
      <c r="F225" s="402">
        <f t="shared" si="54"/>
        <v>0</v>
      </c>
      <c r="G225" s="402">
        <f t="shared" si="54"/>
        <v>26600</v>
      </c>
      <c r="H225" s="402">
        <f t="shared" si="54"/>
        <v>10300</v>
      </c>
      <c r="I225" s="402">
        <f t="shared" si="54"/>
        <v>0</v>
      </c>
      <c r="J225" s="402">
        <f t="shared" si="54"/>
        <v>3173</v>
      </c>
      <c r="K225" s="402">
        <f t="shared" si="54"/>
        <v>0</v>
      </c>
      <c r="L225" s="402">
        <f t="shared" si="54"/>
        <v>81100</v>
      </c>
      <c r="M225" s="402" t="e">
        <f>'03'!#REF!+'04'!#REF!</f>
        <v>#REF!</v>
      </c>
      <c r="N225" s="402" t="e">
        <f t="shared" si="52"/>
        <v>#REF!</v>
      </c>
      <c r="O225" s="402" t="e">
        <f>#REF!</f>
        <v>#REF!</v>
      </c>
      <c r="P225" s="402" t="e">
        <f t="shared" si="53"/>
        <v>#REF!</v>
      </c>
    </row>
    <row r="226" spans="1:16" ht="24.75" customHeight="1" hidden="1">
      <c r="A226" s="393" t="s">
        <v>52</v>
      </c>
      <c r="B226" s="417" t="s">
        <v>138</v>
      </c>
      <c r="C226" s="402">
        <f>SUM(C227:C234)</f>
        <v>109777.2</v>
      </c>
      <c r="D226" s="402">
        <f aca="true" t="shared" si="55" ref="D226:L226">SUM(D227:D234)</f>
        <v>28677.2</v>
      </c>
      <c r="E226" s="402">
        <f t="shared" si="55"/>
        <v>25504.2</v>
      </c>
      <c r="F226" s="402">
        <f t="shared" si="55"/>
        <v>0</v>
      </c>
      <c r="G226" s="402">
        <f t="shared" si="55"/>
        <v>0</v>
      </c>
      <c r="H226" s="402">
        <f t="shared" si="55"/>
        <v>0</v>
      </c>
      <c r="I226" s="402">
        <f t="shared" si="55"/>
        <v>0</v>
      </c>
      <c r="J226" s="402">
        <f t="shared" si="55"/>
        <v>3173</v>
      </c>
      <c r="K226" s="402">
        <f t="shared" si="55"/>
        <v>0</v>
      </c>
      <c r="L226" s="402">
        <f t="shared" si="55"/>
        <v>81100</v>
      </c>
      <c r="M226" s="402" t="e">
        <f>'03'!#REF!+'04'!#REF!</f>
        <v>#REF!</v>
      </c>
      <c r="N226" s="402" t="e">
        <f t="shared" si="52"/>
        <v>#REF!</v>
      </c>
      <c r="O226" s="402" t="e">
        <f>#REF!</f>
        <v>#REF!</v>
      </c>
      <c r="P226" s="402" t="e">
        <f t="shared" si="53"/>
        <v>#REF!</v>
      </c>
    </row>
    <row r="227" spans="1:16" ht="24.75" customHeight="1" hidden="1">
      <c r="A227" s="415" t="s">
        <v>54</v>
      </c>
      <c r="B227" s="416" t="s">
        <v>139</v>
      </c>
      <c r="C227" s="402">
        <f aca="true" t="shared" si="56" ref="C227:C235">D227+K227+L227</f>
        <v>60767</v>
      </c>
      <c r="D227" s="402">
        <f aca="true" t="shared" si="57" ref="D227:D235">E227+F227+G227+H227+I227+J227</f>
        <v>16267</v>
      </c>
      <c r="E227" s="405">
        <v>13195</v>
      </c>
      <c r="F227" s="405">
        <v>0</v>
      </c>
      <c r="G227" s="405">
        <v>0</v>
      </c>
      <c r="H227" s="405">
        <v>0</v>
      </c>
      <c r="I227" s="405">
        <v>0</v>
      </c>
      <c r="J227" s="405">
        <v>3072</v>
      </c>
      <c r="K227" s="405">
        <v>0</v>
      </c>
      <c r="L227" s="405">
        <v>44500</v>
      </c>
      <c r="M227" s="405" t="e">
        <f>'03'!#REF!+'04'!#REF!</f>
        <v>#REF!</v>
      </c>
      <c r="N227" s="405" t="e">
        <f t="shared" si="52"/>
        <v>#REF!</v>
      </c>
      <c r="O227" s="405" t="e">
        <f>#REF!</f>
        <v>#REF!</v>
      </c>
      <c r="P227" s="405" t="e">
        <f t="shared" si="53"/>
        <v>#REF!</v>
      </c>
    </row>
    <row r="228" spans="1:16" ht="24.75" customHeight="1" hidden="1">
      <c r="A228" s="415" t="s">
        <v>55</v>
      </c>
      <c r="B228" s="416" t="s">
        <v>140</v>
      </c>
      <c r="C228" s="402">
        <f t="shared" si="56"/>
        <v>0</v>
      </c>
      <c r="D228" s="402">
        <f t="shared" si="57"/>
        <v>0</v>
      </c>
      <c r="E228" s="405">
        <v>0</v>
      </c>
      <c r="F228" s="405">
        <v>0</v>
      </c>
      <c r="G228" s="405">
        <v>0</v>
      </c>
      <c r="H228" s="405">
        <v>0</v>
      </c>
      <c r="I228" s="405">
        <v>0</v>
      </c>
      <c r="J228" s="405">
        <v>0</v>
      </c>
      <c r="K228" s="405">
        <v>0</v>
      </c>
      <c r="L228" s="405">
        <v>0</v>
      </c>
      <c r="M228" s="405" t="e">
        <f>'03'!#REF!+'04'!#REF!</f>
        <v>#REF!</v>
      </c>
      <c r="N228" s="405" t="e">
        <f t="shared" si="52"/>
        <v>#REF!</v>
      </c>
      <c r="O228" s="405" t="e">
        <f>#REF!</f>
        <v>#REF!</v>
      </c>
      <c r="P228" s="405" t="e">
        <f t="shared" si="53"/>
        <v>#REF!</v>
      </c>
    </row>
    <row r="229" spans="1:16" ht="24.75" customHeight="1" hidden="1">
      <c r="A229" s="415" t="s">
        <v>141</v>
      </c>
      <c r="B229" s="416" t="s">
        <v>201</v>
      </c>
      <c r="C229" s="402">
        <f t="shared" si="56"/>
        <v>0</v>
      </c>
      <c r="D229" s="402">
        <f t="shared" si="57"/>
        <v>0</v>
      </c>
      <c r="E229" s="405">
        <v>0</v>
      </c>
      <c r="F229" s="405">
        <v>0</v>
      </c>
      <c r="G229" s="405">
        <v>0</v>
      </c>
      <c r="H229" s="405">
        <v>0</v>
      </c>
      <c r="I229" s="405">
        <v>0</v>
      </c>
      <c r="J229" s="405">
        <v>0</v>
      </c>
      <c r="K229" s="405">
        <v>0</v>
      </c>
      <c r="L229" s="405">
        <v>0</v>
      </c>
      <c r="M229" s="405" t="e">
        <f>'03'!#REF!</f>
        <v>#REF!</v>
      </c>
      <c r="N229" s="405" t="e">
        <f t="shared" si="52"/>
        <v>#REF!</v>
      </c>
      <c r="O229" s="405" t="e">
        <f>#REF!</f>
        <v>#REF!</v>
      </c>
      <c r="P229" s="405" t="e">
        <f t="shared" si="53"/>
        <v>#REF!</v>
      </c>
    </row>
    <row r="230" spans="1:16" ht="24.75" customHeight="1" hidden="1">
      <c r="A230" s="415" t="s">
        <v>143</v>
      </c>
      <c r="B230" s="416" t="s">
        <v>142</v>
      </c>
      <c r="C230" s="402">
        <f t="shared" si="56"/>
        <v>49010.2</v>
      </c>
      <c r="D230" s="402">
        <f t="shared" si="57"/>
        <v>12410.2</v>
      </c>
      <c r="E230" s="405">
        <v>12309.2</v>
      </c>
      <c r="F230" s="405">
        <v>0</v>
      </c>
      <c r="G230" s="405">
        <v>0</v>
      </c>
      <c r="H230" s="405">
        <v>0</v>
      </c>
      <c r="I230" s="405">
        <v>0</v>
      </c>
      <c r="J230" s="405">
        <v>101</v>
      </c>
      <c r="K230" s="405">
        <v>0</v>
      </c>
      <c r="L230" s="405">
        <v>36600</v>
      </c>
      <c r="M230" s="405" t="e">
        <f>'03'!#REF!+'04'!#REF!</f>
        <v>#REF!</v>
      </c>
      <c r="N230" s="405" t="e">
        <f t="shared" si="52"/>
        <v>#REF!</v>
      </c>
      <c r="O230" s="405" t="e">
        <f>#REF!</f>
        <v>#REF!</v>
      </c>
      <c r="P230" s="405" t="e">
        <f t="shared" si="53"/>
        <v>#REF!</v>
      </c>
    </row>
    <row r="231" spans="1:16" ht="24.75" customHeight="1" hidden="1">
      <c r="A231" s="415" t="s">
        <v>145</v>
      </c>
      <c r="B231" s="416" t="s">
        <v>144</v>
      </c>
      <c r="C231" s="402">
        <f t="shared" si="56"/>
        <v>0</v>
      </c>
      <c r="D231" s="402">
        <f t="shared" si="57"/>
        <v>0</v>
      </c>
      <c r="E231" s="405">
        <v>0</v>
      </c>
      <c r="F231" s="405">
        <v>0</v>
      </c>
      <c r="G231" s="405">
        <v>0</v>
      </c>
      <c r="H231" s="405">
        <v>0</v>
      </c>
      <c r="I231" s="405">
        <v>0</v>
      </c>
      <c r="J231" s="405">
        <v>0</v>
      </c>
      <c r="K231" s="405">
        <v>0</v>
      </c>
      <c r="L231" s="405">
        <v>0</v>
      </c>
      <c r="M231" s="405" t="e">
        <f>'03'!#REF!+'04'!#REF!</f>
        <v>#REF!</v>
      </c>
      <c r="N231" s="405" t="e">
        <f t="shared" si="52"/>
        <v>#REF!</v>
      </c>
      <c r="O231" s="405" t="e">
        <f>#REF!</f>
        <v>#REF!</v>
      </c>
      <c r="P231" s="405" t="e">
        <f t="shared" si="53"/>
        <v>#REF!</v>
      </c>
    </row>
    <row r="232" spans="1:16" ht="24.75" customHeight="1" hidden="1">
      <c r="A232" s="415" t="s">
        <v>147</v>
      </c>
      <c r="B232" s="416" t="s">
        <v>146</v>
      </c>
      <c r="C232" s="402">
        <f t="shared" si="56"/>
        <v>0</v>
      </c>
      <c r="D232" s="402">
        <f t="shared" si="57"/>
        <v>0</v>
      </c>
      <c r="E232" s="405">
        <v>0</v>
      </c>
      <c r="F232" s="405">
        <v>0</v>
      </c>
      <c r="G232" s="405">
        <v>0</v>
      </c>
      <c r="H232" s="405">
        <v>0</v>
      </c>
      <c r="I232" s="405">
        <v>0</v>
      </c>
      <c r="J232" s="405">
        <v>0</v>
      </c>
      <c r="K232" s="405">
        <v>0</v>
      </c>
      <c r="L232" s="405">
        <v>0</v>
      </c>
      <c r="M232" s="405" t="e">
        <f>'03'!#REF!+'04'!#REF!</f>
        <v>#REF!</v>
      </c>
      <c r="N232" s="405" t="e">
        <f t="shared" si="52"/>
        <v>#REF!</v>
      </c>
      <c r="O232" s="405" t="e">
        <f>#REF!</f>
        <v>#REF!</v>
      </c>
      <c r="P232" s="405" t="e">
        <f t="shared" si="53"/>
        <v>#REF!</v>
      </c>
    </row>
    <row r="233" spans="1:16" ht="24.75" customHeight="1" hidden="1">
      <c r="A233" s="415" t="s">
        <v>149</v>
      </c>
      <c r="B233" s="418" t="s">
        <v>148</v>
      </c>
      <c r="C233" s="402">
        <f t="shared" si="56"/>
        <v>0</v>
      </c>
      <c r="D233" s="402">
        <f t="shared" si="57"/>
        <v>0</v>
      </c>
      <c r="E233" s="405">
        <v>0</v>
      </c>
      <c r="F233" s="405">
        <v>0</v>
      </c>
      <c r="G233" s="405"/>
      <c r="H233" s="405">
        <v>0</v>
      </c>
      <c r="I233" s="405">
        <v>0</v>
      </c>
      <c r="J233" s="405">
        <v>0</v>
      </c>
      <c r="K233" s="405">
        <v>0</v>
      </c>
      <c r="L233" s="405">
        <v>0</v>
      </c>
      <c r="M233" s="405" t="e">
        <f>'03'!#REF!+'04'!#REF!</f>
        <v>#REF!</v>
      </c>
      <c r="N233" s="405" t="e">
        <f t="shared" si="52"/>
        <v>#REF!</v>
      </c>
      <c r="O233" s="405" t="e">
        <f>#REF!</f>
        <v>#REF!</v>
      </c>
      <c r="P233" s="405" t="e">
        <f t="shared" si="53"/>
        <v>#REF!</v>
      </c>
    </row>
    <row r="234" spans="1:16" ht="24.75" customHeight="1" hidden="1">
      <c r="A234" s="415" t="s">
        <v>185</v>
      </c>
      <c r="B234" s="416" t="s">
        <v>150</v>
      </c>
      <c r="C234" s="402">
        <f t="shared" si="56"/>
        <v>0</v>
      </c>
      <c r="D234" s="402">
        <f t="shared" si="57"/>
        <v>0</v>
      </c>
      <c r="E234" s="405">
        <v>0</v>
      </c>
      <c r="F234" s="405">
        <v>0</v>
      </c>
      <c r="G234" s="405">
        <v>0</v>
      </c>
      <c r="H234" s="405">
        <v>0</v>
      </c>
      <c r="I234" s="405">
        <v>0</v>
      </c>
      <c r="J234" s="405">
        <v>0</v>
      </c>
      <c r="K234" s="405">
        <v>0</v>
      </c>
      <c r="L234" s="405">
        <v>0</v>
      </c>
      <c r="M234" s="405" t="e">
        <f>'03'!#REF!+'04'!#REF!</f>
        <v>#REF!</v>
      </c>
      <c r="N234" s="405" t="e">
        <f t="shared" si="52"/>
        <v>#REF!</v>
      </c>
      <c r="O234" s="405" t="e">
        <f>#REF!</f>
        <v>#REF!</v>
      </c>
      <c r="P234" s="405" t="e">
        <f t="shared" si="53"/>
        <v>#REF!</v>
      </c>
    </row>
    <row r="235" spans="1:16" ht="24.75" customHeight="1" hidden="1">
      <c r="A235" s="393" t="s">
        <v>53</v>
      </c>
      <c r="B235" s="394" t="s">
        <v>151</v>
      </c>
      <c r="C235" s="402">
        <f t="shared" si="56"/>
        <v>41540</v>
      </c>
      <c r="D235" s="402">
        <f t="shared" si="57"/>
        <v>41540</v>
      </c>
      <c r="E235" s="405">
        <v>4640</v>
      </c>
      <c r="F235" s="405">
        <v>0</v>
      </c>
      <c r="G235" s="405">
        <v>26600</v>
      </c>
      <c r="H235" s="405">
        <v>10300</v>
      </c>
      <c r="I235" s="405">
        <v>0</v>
      </c>
      <c r="J235" s="405">
        <v>0</v>
      </c>
      <c r="K235" s="405">
        <v>0</v>
      </c>
      <c r="L235" s="405">
        <v>0</v>
      </c>
      <c r="M235" s="402" t="e">
        <f>'03'!#REF!+'04'!#REF!</f>
        <v>#REF!</v>
      </c>
      <c r="N235" s="402" t="e">
        <f t="shared" si="52"/>
        <v>#REF!</v>
      </c>
      <c r="O235" s="402" t="e">
        <f>#REF!</f>
        <v>#REF!</v>
      </c>
      <c r="P235" s="402" t="e">
        <f t="shared" si="53"/>
        <v>#REF!</v>
      </c>
    </row>
    <row r="236" spans="1:16" ht="24.75" customHeight="1" hidden="1">
      <c r="A236" s="434" t="s">
        <v>76</v>
      </c>
      <c r="B236" s="457" t="s">
        <v>213</v>
      </c>
      <c r="C236" s="441">
        <f>(C227+C228+C229)/C226</f>
        <v>0.5535484599716517</v>
      </c>
      <c r="D236" s="395">
        <f aca="true" t="shared" si="58" ref="D236:L236">(D227+D228+D229)/D226</f>
        <v>0.5672450587923507</v>
      </c>
      <c r="E236" s="407">
        <f t="shared" si="58"/>
        <v>0.5173657672069698</v>
      </c>
      <c r="F236" s="407" t="e">
        <f t="shared" si="58"/>
        <v>#DIV/0!</v>
      </c>
      <c r="G236" s="407" t="e">
        <f t="shared" si="58"/>
        <v>#DIV/0!</v>
      </c>
      <c r="H236" s="407" t="e">
        <f t="shared" si="58"/>
        <v>#DIV/0!</v>
      </c>
      <c r="I236" s="407" t="e">
        <f t="shared" si="58"/>
        <v>#DIV/0!</v>
      </c>
      <c r="J236" s="407">
        <f t="shared" si="58"/>
        <v>0.9681689253072802</v>
      </c>
      <c r="K236" s="407" t="e">
        <f t="shared" si="58"/>
        <v>#DIV/0!</v>
      </c>
      <c r="L236" s="407">
        <f t="shared" si="58"/>
        <v>0.5487053020961775</v>
      </c>
      <c r="M236" s="411"/>
      <c r="N236" s="458"/>
      <c r="O236" s="458"/>
      <c r="P236" s="458"/>
    </row>
    <row r="237" spans="1:16" ht="27.75" customHeight="1" hidden="1">
      <c r="A237" s="1277" t="s">
        <v>492</v>
      </c>
      <c r="B237" s="1277"/>
      <c r="C237" s="405">
        <f>C220-C223-C224-C225</f>
        <v>0</v>
      </c>
      <c r="D237" s="405">
        <f aca="true" t="shared" si="59" ref="D237:L237">D220-D223-D224-D225</f>
        <v>0</v>
      </c>
      <c r="E237" s="405">
        <f t="shared" si="59"/>
        <v>0</v>
      </c>
      <c r="F237" s="405">
        <f t="shared" si="59"/>
        <v>0</v>
      </c>
      <c r="G237" s="405">
        <f t="shared" si="59"/>
        <v>0</v>
      </c>
      <c r="H237" s="405">
        <f t="shared" si="59"/>
        <v>0</v>
      </c>
      <c r="I237" s="405">
        <f t="shared" si="59"/>
        <v>0</v>
      </c>
      <c r="J237" s="405">
        <f t="shared" si="59"/>
        <v>0</v>
      </c>
      <c r="K237" s="405">
        <f t="shared" si="59"/>
        <v>0</v>
      </c>
      <c r="L237" s="405">
        <f t="shared" si="59"/>
        <v>0</v>
      </c>
      <c r="M237" s="411"/>
      <c r="N237" s="458"/>
      <c r="O237" s="458"/>
      <c r="P237" s="458"/>
    </row>
    <row r="238" spans="1:16" ht="17.25" hidden="1">
      <c r="A238" s="1272" t="s">
        <v>493</v>
      </c>
      <c r="B238" s="1272"/>
      <c r="C238" s="405">
        <f>C225-C226-C235</f>
        <v>0</v>
      </c>
      <c r="D238" s="405">
        <f aca="true" t="shared" si="60" ref="D238:L238">D225-D226-D235</f>
        <v>0</v>
      </c>
      <c r="E238" s="405">
        <f t="shared" si="60"/>
        <v>0</v>
      </c>
      <c r="F238" s="405">
        <f t="shared" si="60"/>
        <v>0</v>
      </c>
      <c r="G238" s="405">
        <f t="shared" si="60"/>
        <v>0</v>
      </c>
      <c r="H238" s="405">
        <f t="shared" si="60"/>
        <v>0</v>
      </c>
      <c r="I238" s="405">
        <f t="shared" si="60"/>
        <v>0</v>
      </c>
      <c r="J238" s="405">
        <f t="shared" si="60"/>
        <v>0</v>
      </c>
      <c r="K238" s="405">
        <f t="shared" si="60"/>
        <v>0</v>
      </c>
      <c r="L238" s="405">
        <f t="shared" si="60"/>
        <v>0</v>
      </c>
      <c r="M238" s="411"/>
      <c r="N238" s="458"/>
      <c r="O238" s="458"/>
      <c r="P238" s="458"/>
    </row>
    <row r="239" spans="1:16" ht="18.75" hidden="1">
      <c r="A239" s="443"/>
      <c r="B239" s="459" t="s">
        <v>512</v>
      </c>
      <c r="C239" s="459"/>
      <c r="D239" s="435"/>
      <c r="E239" s="435"/>
      <c r="F239" s="435"/>
      <c r="G239" s="1269" t="s">
        <v>512</v>
      </c>
      <c r="H239" s="1269"/>
      <c r="I239" s="1269"/>
      <c r="J239" s="1269"/>
      <c r="K239" s="1269"/>
      <c r="L239" s="1269"/>
      <c r="M239" s="446"/>
      <c r="N239" s="446"/>
      <c r="O239" s="446"/>
      <c r="P239" s="446"/>
    </row>
    <row r="240" spans="1:16" ht="18.75" hidden="1">
      <c r="A240" s="1270" t="s">
        <v>4</v>
      </c>
      <c r="B240" s="1270"/>
      <c r="C240" s="1270"/>
      <c r="D240" s="1270"/>
      <c r="E240" s="435"/>
      <c r="F240" s="435"/>
      <c r="G240" s="460"/>
      <c r="H240" s="1271" t="s">
        <v>513</v>
      </c>
      <c r="I240" s="1271"/>
      <c r="J240" s="1271"/>
      <c r="K240" s="1271"/>
      <c r="L240" s="1271"/>
      <c r="M240" s="446"/>
      <c r="N240" s="446"/>
      <c r="O240" s="446"/>
      <c r="P240" s="446"/>
    </row>
    <row r="241" ht="15" hidden="1"/>
    <row r="242" ht="15" hidden="1"/>
    <row r="243" ht="15" hidden="1"/>
    <row r="244" ht="98.25" customHeight="1" hidden="1"/>
    <row r="245" ht="15" hidden="1"/>
    <row r="246" ht="63.75" customHeight="1" hidden="1"/>
    <row r="247" ht="15" hidden="1"/>
    <row r="248" ht="15" hidden="1"/>
    <row r="249" spans="1:13" ht="16.5" hidden="1">
      <c r="A249" s="1295" t="s">
        <v>33</v>
      </c>
      <c r="B249" s="1296"/>
      <c r="C249" s="442"/>
      <c r="D249" s="1297" t="s">
        <v>79</v>
      </c>
      <c r="E249" s="1297"/>
      <c r="F249" s="1297"/>
      <c r="G249" s="1297"/>
      <c r="H249" s="1297"/>
      <c r="I249" s="1297"/>
      <c r="J249" s="1297"/>
      <c r="K249" s="1298"/>
      <c r="L249" s="1298"/>
      <c r="M249" s="446"/>
    </row>
    <row r="250" spans="1:13" ht="16.5" hidden="1">
      <c r="A250" s="1279" t="s">
        <v>339</v>
      </c>
      <c r="B250" s="1279"/>
      <c r="C250" s="1279"/>
      <c r="D250" s="1297" t="s">
        <v>214</v>
      </c>
      <c r="E250" s="1297"/>
      <c r="F250" s="1297"/>
      <c r="G250" s="1297"/>
      <c r="H250" s="1297"/>
      <c r="I250" s="1297"/>
      <c r="J250" s="1297"/>
      <c r="K250" s="1299" t="s">
        <v>504</v>
      </c>
      <c r="L250" s="1299"/>
      <c r="M250" s="443"/>
    </row>
    <row r="251" spans="1:13" ht="16.5" hidden="1">
      <c r="A251" s="1279" t="s">
        <v>340</v>
      </c>
      <c r="B251" s="1279"/>
      <c r="C251" s="408"/>
      <c r="D251" s="1300" t="s">
        <v>11</v>
      </c>
      <c r="E251" s="1300"/>
      <c r="F251" s="1300"/>
      <c r="G251" s="1300"/>
      <c r="H251" s="1300"/>
      <c r="I251" s="1300"/>
      <c r="J251" s="1300"/>
      <c r="K251" s="1298"/>
      <c r="L251" s="1298"/>
      <c r="M251" s="446"/>
    </row>
    <row r="252" spans="1:13" ht="15.75" hidden="1">
      <c r="A252" s="419" t="s">
        <v>119</v>
      </c>
      <c r="B252" s="419"/>
      <c r="C252" s="409"/>
      <c r="D252" s="447"/>
      <c r="E252" s="447"/>
      <c r="F252" s="448"/>
      <c r="G252" s="448"/>
      <c r="H252" s="448"/>
      <c r="I252" s="448"/>
      <c r="J252" s="448"/>
      <c r="K252" s="1278"/>
      <c r="L252" s="1278"/>
      <c r="M252" s="443"/>
    </row>
    <row r="253" spans="1:13" ht="15.75" hidden="1">
      <c r="A253" s="447"/>
      <c r="B253" s="447" t="s">
        <v>94</v>
      </c>
      <c r="C253" s="447"/>
      <c r="D253" s="447"/>
      <c r="E253" s="405">
        <v>122557</v>
      </c>
      <c r="F253" s="405"/>
      <c r="G253" s="405">
        <v>181987</v>
      </c>
      <c r="H253" s="405"/>
      <c r="I253" s="405">
        <v>16298</v>
      </c>
      <c r="J253" s="405"/>
      <c r="K253" s="405">
        <v>251785</v>
      </c>
      <c r="L253" s="405"/>
      <c r="M253" s="443"/>
    </row>
    <row r="254" spans="1:13" ht="15.75" hidden="1">
      <c r="A254" s="900" t="s">
        <v>71</v>
      </c>
      <c r="B254" s="901"/>
      <c r="C254" s="1280" t="s">
        <v>38</v>
      </c>
      <c r="D254" s="1286" t="s">
        <v>337</v>
      </c>
      <c r="E254" s="1286"/>
      <c r="F254" s="1286"/>
      <c r="G254" s="1286"/>
      <c r="H254" s="1286"/>
      <c r="I254" s="1286"/>
      <c r="J254" s="1286"/>
      <c r="K254" s="1286"/>
      <c r="L254" s="1286"/>
      <c r="M254" s="446"/>
    </row>
    <row r="255" spans="1:13" ht="15.75" hidden="1">
      <c r="A255" s="902"/>
      <c r="B255" s="903"/>
      <c r="C255" s="1280"/>
      <c r="D255" s="1287" t="s">
        <v>205</v>
      </c>
      <c r="E255" s="1288"/>
      <c r="F255" s="1288"/>
      <c r="G255" s="1288"/>
      <c r="H255" s="1288"/>
      <c r="I255" s="1288"/>
      <c r="J255" s="1289"/>
      <c r="K255" s="1290" t="s">
        <v>206</v>
      </c>
      <c r="L255" s="1290" t="s">
        <v>207</v>
      </c>
      <c r="M255" s="443"/>
    </row>
    <row r="256" spans="1:13" ht="15.75" hidden="1">
      <c r="A256" s="902"/>
      <c r="B256" s="903"/>
      <c r="C256" s="1280"/>
      <c r="D256" s="1281" t="s">
        <v>37</v>
      </c>
      <c r="E256" s="1283" t="s">
        <v>7</v>
      </c>
      <c r="F256" s="1284"/>
      <c r="G256" s="1284"/>
      <c r="H256" s="1284"/>
      <c r="I256" s="1284"/>
      <c r="J256" s="1285"/>
      <c r="K256" s="1291"/>
      <c r="L256" s="1293"/>
      <c r="M256" s="443"/>
    </row>
    <row r="257" spans="1:16" ht="15.75" hidden="1">
      <c r="A257" s="1301"/>
      <c r="B257" s="1302"/>
      <c r="C257" s="1280"/>
      <c r="D257" s="1281"/>
      <c r="E257" s="449" t="s">
        <v>208</v>
      </c>
      <c r="F257" s="449" t="s">
        <v>209</v>
      </c>
      <c r="G257" s="449" t="s">
        <v>210</v>
      </c>
      <c r="H257" s="449" t="s">
        <v>211</v>
      </c>
      <c r="I257" s="449" t="s">
        <v>341</v>
      </c>
      <c r="J257" s="449" t="s">
        <v>212</v>
      </c>
      <c r="K257" s="1292"/>
      <c r="L257" s="1294"/>
      <c r="M257" s="1274" t="s">
        <v>494</v>
      </c>
      <c r="N257" s="1274"/>
      <c r="O257" s="1274"/>
      <c r="P257" s="1274"/>
    </row>
    <row r="258" spans="1:16" ht="15" hidden="1">
      <c r="A258" s="1275" t="s">
        <v>6</v>
      </c>
      <c r="B258" s="1276"/>
      <c r="C258" s="450">
        <v>1</v>
      </c>
      <c r="D258" s="451">
        <v>2</v>
      </c>
      <c r="E258" s="450">
        <v>3</v>
      </c>
      <c r="F258" s="451">
        <v>4</v>
      </c>
      <c r="G258" s="450">
        <v>5</v>
      </c>
      <c r="H258" s="451">
        <v>6</v>
      </c>
      <c r="I258" s="450">
        <v>7</v>
      </c>
      <c r="J258" s="451">
        <v>8</v>
      </c>
      <c r="K258" s="450">
        <v>9</v>
      </c>
      <c r="L258" s="451">
        <v>10</v>
      </c>
      <c r="M258" s="452" t="s">
        <v>495</v>
      </c>
      <c r="N258" s="453" t="s">
        <v>498</v>
      </c>
      <c r="O258" s="453" t="s">
        <v>496</v>
      </c>
      <c r="P258" s="453" t="s">
        <v>497</v>
      </c>
    </row>
    <row r="259" spans="1:16" ht="24.75" customHeight="1" hidden="1">
      <c r="A259" s="412" t="s">
        <v>0</v>
      </c>
      <c r="B259" s="413" t="s">
        <v>131</v>
      </c>
      <c r="C259" s="402">
        <f>C260+C261</f>
        <v>14401463.6</v>
      </c>
      <c r="D259" s="402">
        <f aca="true" t="shared" si="61" ref="D259:L259">D260+D261</f>
        <v>614882.6</v>
      </c>
      <c r="E259" s="402">
        <f t="shared" si="61"/>
        <v>234185.6</v>
      </c>
      <c r="F259" s="402">
        <f t="shared" si="61"/>
        <v>0</v>
      </c>
      <c r="G259" s="402">
        <f t="shared" si="61"/>
        <v>184987</v>
      </c>
      <c r="H259" s="402">
        <f t="shared" si="61"/>
        <v>34168</v>
      </c>
      <c r="I259" s="402">
        <f t="shared" si="61"/>
        <v>10894</v>
      </c>
      <c r="J259" s="402">
        <f t="shared" si="61"/>
        <v>150648</v>
      </c>
      <c r="K259" s="402">
        <f t="shared" si="61"/>
        <v>13573329</v>
      </c>
      <c r="L259" s="402">
        <f t="shared" si="61"/>
        <v>213252</v>
      </c>
      <c r="M259" s="402" t="e">
        <f>'03'!#REF!+'04'!#REF!</f>
        <v>#REF!</v>
      </c>
      <c r="N259" s="402" t="e">
        <f>C259-M259</f>
        <v>#REF!</v>
      </c>
      <c r="O259" s="402" t="e">
        <f>#REF!</f>
        <v>#REF!</v>
      </c>
      <c r="P259" s="402" t="e">
        <f>C259-O259</f>
        <v>#REF!</v>
      </c>
    </row>
    <row r="260" spans="1:16" ht="24.75" customHeight="1" hidden="1">
      <c r="A260" s="415">
        <v>1</v>
      </c>
      <c r="B260" s="416" t="s">
        <v>132</v>
      </c>
      <c r="C260" s="402">
        <f>D260+K260+L260</f>
        <v>572626.6</v>
      </c>
      <c r="D260" s="402">
        <f>E260+F260+G260+H260+I260+J260</f>
        <v>320841.6</v>
      </c>
      <c r="E260" s="405">
        <v>117866.6</v>
      </c>
      <c r="F260" s="405">
        <v>0</v>
      </c>
      <c r="G260" s="405">
        <v>181987</v>
      </c>
      <c r="H260" s="405">
        <v>15098</v>
      </c>
      <c r="I260" s="405">
        <v>5890</v>
      </c>
      <c r="J260" s="405">
        <v>0</v>
      </c>
      <c r="K260" s="405">
        <v>197579</v>
      </c>
      <c r="L260" s="405">
        <v>54206</v>
      </c>
      <c r="M260" s="405" t="e">
        <f>'03'!#REF!+'04'!#REF!</f>
        <v>#REF!</v>
      </c>
      <c r="N260" s="405" t="e">
        <f aca="true" t="shared" si="62" ref="N260:N274">C260-M260</f>
        <v>#REF!</v>
      </c>
      <c r="O260" s="405" t="e">
        <f>#REF!</f>
        <v>#REF!</v>
      </c>
      <c r="P260" s="405" t="e">
        <f aca="true" t="shared" si="63" ref="P260:P274">C260-O260</f>
        <v>#REF!</v>
      </c>
    </row>
    <row r="261" spans="1:16" ht="24.75" customHeight="1" hidden="1">
      <c r="A261" s="415">
        <v>2</v>
      </c>
      <c r="B261" s="416" t="s">
        <v>133</v>
      </c>
      <c r="C261" s="402">
        <f>D261+K261+L261</f>
        <v>13828837</v>
      </c>
      <c r="D261" s="402">
        <f>E261+F261+G261+H261+I261+J261</f>
        <v>294041</v>
      </c>
      <c r="E261" s="405">
        <v>116319</v>
      </c>
      <c r="F261" s="405">
        <v>0</v>
      </c>
      <c r="G261" s="405">
        <v>3000</v>
      </c>
      <c r="H261" s="405">
        <v>19070</v>
      </c>
      <c r="I261" s="405">
        <v>5004</v>
      </c>
      <c r="J261" s="405">
        <v>150648</v>
      </c>
      <c r="K261" s="405">
        <v>13375750</v>
      </c>
      <c r="L261" s="405">
        <v>159046</v>
      </c>
      <c r="M261" s="405" t="e">
        <f>'03'!#REF!+'04'!#REF!</f>
        <v>#REF!</v>
      </c>
      <c r="N261" s="405" t="e">
        <f t="shared" si="62"/>
        <v>#REF!</v>
      </c>
      <c r="O261" s="405" t="e">
        <f>#REF!</f>
        <v>#REF!</v>
      </c>
      <c r="P261" s="405" t="e">
        <f t="shared" si="63"/>
        <v>#REF!</v>
      </c>
    </row>
    <row r="262" spans="1:16" ht="24.75" customHeight="1" hidden="1">
      <c r="A262" s="393" t="s">
        <v>1</v>
      </c>
      <c r="B262" s="394" t="s">
        <v>134</v>
      </c>
      <c r="C262" s="402">
        <f>D262+K262+L262</f>
        <v>0</v>
      </c>
      <c r="D262" s="402">
        <f>E262+F262+G262+H262+I262+J262</f>
        <v>0</v>
      </c>
      <c r="E262" s="405">
        <v>0</v>
      </c>
      <c r="F262" s="405">
        <v>0</v>
      </c>
      <c r="G262" s="405">
        <v>0</v>
      </c>
      <c r="H262" s="405">
        <v>0</v>
      </c>
      <c r="I262" s="405">
        <v>0</v>
      </c>
      <c r="J262" s="405">
        <v>0</v>
      </c>
      <c r="K262" s="405">
        <v>0</v>
      </c>
      <c r="L262" s="405">
        <v>0</v>
      </c>
      <c r="M262" s="405" t="e">
        <f>'03'!#REF!+'04'!#REF!</f>
        <v>#REF!</v>
      </c>
      <c r="N262" s="405" t="e">
        <f t="shared" si="62"/>
        <v>#REF!</v>
      </c>
      <c r="O262" s="405" t="e">
        <f>#REF!</f>
        <v>#REF!</v>
      </c>
      <c r="P262" s="405" t="e">
        <f t="shared" si="63"/>
        <v>#REF!</v>
      </c>
    </row>
    <row r="263" spans="1:16" ht="24.75" customHeight="1" hidden="1">
      <c r="A263" s="393" t="s">
        <v>9</v>
      </c>
      <c r="B263" s="394" t="s">
        <v>135</v>
      </c>
      <c r="C263" s="402">
        <f>D263+K263+L263</f>
        <v>0</v>
      </c>
      <c r="D263" s="402">
        <f>E263+F263+G263+H263+I263+J263</f>
        <v>0</v>
      </c>
      <c r="E263" s="405">
        <v>0</v>
      </c>
      <c r="F263" s="405">
        <v>0</v>
      </c>
      <c r="G263" s="405">
        <v>0</v>
      </c>
      <c r="H263" s="405">
        <v>0</v>
      </c>
      <c r="I263" s="405">
        <v>0</v>
      </c>
      <c r="J263" s="405">
        <v>0</v>
      </c>
      <c r="K263" s="405">
        <v>0</v>
      </c>
      <c r="L263" s="405">
        <v>0</v>
      </c>
      <c r="M263" s="405" t="e">
        <f>'03'!#REF!+'04'!#REF!</f>
        <v>#REF!</v>
      </c>
      <c r="N263" s="405" t="e">
        <f t="shared" si="62"/>
        <v>#REF!</v>
      </c>
      <c r="O263" s="405" t="e">
        <f>#REF!</f>
        <v>#REF!</v>
      </c>
      <c r="P263" s="405" t="e">
        <f t="shared" si="63"/>
        <v>#REF!</v>
      </c>
    </row>
    <row r="264" spans="1:16" ht="24.75" customHeight="1" hidden="1">
      <c r="A264" s="393" t="s">
        <v>136</v>
      </c>
      <c r="B264" s="394" t="s">
        <v>137</v>
      </c>
      <c r="C264" s="402">
        <f>C265+C274</f>
        <v>14401463.6</v>
      </c>
      <c r="D264" s="402">
        <f aca="true" t="shared" si="64" ref="D264:L264">D265+D274</f>
        <v>614882.6</v>
      </c>
      <c r="E264" s="402">
        <f t="shared" si="64"/>
        <v>234185.6</v>
      </c>
      <c r="F264" s="402">
        <f t="shared" si="64"/>
        <v>0</v>
      </c>
      <c r="G264" s="402">
        <f t="shared" si="64"/>
        <v>184987</v>
      </c>
      <c r="H264" s="402">
        <f t="shared" si="64"/>
        <v>34168</v>
      </c>
      <c r="I264" s="402">
        <f t="shared" si="64"/>
        <v>10894</v>
      </c>
      <c r="J264" s="402">
        <f t="shared" si="64"/>
        <v>150648</v>
      </c>
      <c r="K264" s="402">
        <f t="shared" si="64"/>
        <v>13573329</v>
      </c>
      <c r="L264" s="402">
        <f t="shared" si="64"/>
        <v>213252</v>
      </c>
      <c r="M264" s="402" t="e">
        <f>'03'!#REF!+'04'!#REF!</f>
        <v>#REF!</v>
      </c>
      <c r="N264" s="402" t="e">
        <f t="shared" si="62"/>
        <v>#REF!</v>
      </c>
      <c r="O264" s="402" t="e">
        <f>#REF!</f>
        <v>#REF!</v>
      </c>
      <c r="P264" s="402" t="e">
        <f t="shared" si="63"/>
        <v>#REF!</v>
      </c>
    </row>
    <row r="265" spans="1:16" ht="24.75" customHeight="1" hidden="1">
      <c r="A265" s="393" t="s">
        <v>52</v>
      </c>
      <c r="B265" s="417" t="s">
        <v>138</v>
      </c>
      <c r="C265" s="402">
        <f>SUM(C266:C273)</f>
        <v>14089737</v>
      </c>
      <c r="D265" s="402">
        <f aca="true" t="shared" si="65" ref="D265:L265">SUM(D266:D273)</f>
        <v>303156</v>
      </c>
      <c r="E265" s="402">
        <f t="shared" si="65"/>
        <v>125434</v>
      </c>
      <c r="F265" s="402">
        <f t="shared" si="65"/>
        <v>0</v>
      </c>
      <c r="G265" s="402">
        <f t="shared" si="65"/>
        <v>3000</v>
      </c>
      <c r="H265" s="402">
        <f t="shared" si="65"/>
        <v>19070</v>
      </c>
      <c r="I265" s="402">
        <f t="shared" si="65"/>
        <v>5004</v>
      </c>
      <c r="J265" s="402">
        <f t="shared" si="65"/>
        <v>150648</v>
      </c>
      <c r="K265" s="402">
        <f t="shared" si="65"/>
        <v>13573329</v>
      </c>
      <c r="L265" s="402">
        <f t="shared" si="65"/>
        <v>213252</v>
      </c>
      <c r="M265" s="402" t="e">
        <f>'03'!#REF!+'04'!#REF!</f>
        <v>#REF!</v>
      </c>
      <c r="N265" s="402" t="e">
        <f t="shared" si="62"/>
        <v>#REF!</v>
      </c>
      <c r="O265" s="402" t="e">
        <f>#REF!</f>
        <v>#REF!</v>
      </c>
      <c r="P265" s="402" t="e">
        <f t="shared" si="63"/>
        <v>#REF!</v>
      </c>
    </row>
    <row r="266" spans="1:16" ht="24.75" customHeight="1" hidden="1">
      <c r="A266" s="415" t="s">
        <v>54</v>
      </c>
      <c r="B266" s="416" t="s">
        <v>139</v>
      </c>
      <c r="C266" s="402">
        <f aca="true" t="shared" si="66" ref="C266:C274">D266+K266+L266</f>
        <v>185401</v>
      </c>
      <c r="D266" s="402">
        <f aca="true" t="shared" si="67" ref="D266:D274">E266+F266+G266+H266+I266+J266</f>
        <v>142000</v>
      </c>
      <c r="E266" s="405">
        <v>10002</v>
      </c>
      <c r="F266" s="405">
        <v>0</v>
      </c>
      <c r="G266" s="405">
        <v>0</v>
      </c>
      <c r="H266" s="405">
        <v>1500</v>
      </c>
      <c r="I266" s="405">
        <v>5004</v>
      </c>
      <c r="J266" s="405">
        <v>125494</v>
      </c>
      <c r="K266" s="405">
        <v>35000</v>
      </c>
      <c r="L266" s="405">
        <v>8401</v>
      </c>
      <c r="M266" s="405" t="e">
        <f>'03'!#REF!+'04'!#REF!</f>
        <v>#REF!</v>
      </c>
      <c r="N266" s="405" t="e">
        <f t="shared" si="62"/>
        <v>#REF!</v>
      </c>
      <c r="O266" s="405" t="e">
        <f>#REF!</f>
        <v>#REF!</v>
      </c>
      <c r="P266" s="405" t="e">
        <f t="shared" si="63"/>
        <v>#REF!</v>
      </c>
    </row>
    <row r="267" spans="1:16" ht="24.75" customHeight="1" hidden="1">
      <c r="A267" s="415" t="s">
        <v>55</v>
      </c>
      <c r="B267" s="416" t="s">
        <v>140</v>
      </c>
      <c r="C267" s="402">
        <f t="shared" si="66"/>
        <v>0</v>
      </c>
      <c r="D267" s="402">
        <f>E267+F267+G267+H267+I267+J267</f>
        <v>0</v>
      </c>
      <c r="E267" s="405">
        <v>0</v>
      </c>
      <c r="F267" s="405">
        <v>0</v>
      </c>
      <c r="G267" s="405">
        <v>0</v>
      </c>
      <c r="H267" s="405">
        <v>0</v>
      </c>
      <c r="I267" s="405">
        <v>0</v>
      </c>
      <c r="J267" s="405">
        <v>0</v>
      </c>
      <c r="K267" s="405">
        <v>0</v>
      </c>
      <c r="L267" s="405">
        <v>0</v>
      </c>
      <c r="M267" s="405" t="e">
        <f>'03'!#REF!+'04'!#REF!</f>
        <v>#REF!</v>
      </c>
      <c r="N267" s="405" t="e">
        <f t="shared" si="62"/>
        <v>#REF!</v>
      </c>
      <c r="O267" s="405" t="e">
        <f>#REF!</f>
        <v>#REF!</v>
      </c>
      <c r="P267" s="405" t="e">
        <f t="shared" si="63"/>
        <v>#REF!</v>
      </c>
    </row>
    <row r="268" spans="1:16" ht="24.75" customHeight="1" hidden="1">
      <c r="A268" s="415" t="s">
        <v>141</v>
      </c>
      <c r="B268" s="416" t="s">
        <v>201</v>
      </c>
      <c r="C268" s="402">
        <f t="shared" si="66"/>
        <v>0</v>
      </c>
      <c r="D268" s="402">
        <f t="shared" si="67"/>
        <v>0</v>
      </c>
      <c r="E268" s="405">
        <v>0</v>
      </c>
      <c r="F268" s="405">
        <v>0</v>
      </c>
      <c r="G268" s="405">
        <v>0</v>
      </c>
      <c r="H268" s="405">
        <v>0</v>
      </c>
      <c r="I268" s="405">
        <v>0</v>
      </c>
      <c r="J268" s="405">
        <v>0</v>
      </c>
      <c r="K268" s="405">
        <v>0</v>
      </c>
      <c r="L268" s="405">
        <v>0</v>
      </c>
      <c r="M268" s="405" t="e">
        <f>'03'!#REF!</f>
        <v>#REF!</v>
      </c>
      <c r="N268" s="405" t="e">
        <f t="shared" si="62"/>
        <v>#REF!</v>
      </c>
      <c r="O268" s="405" t="e">
        <f>#REF!</f>
        <v>#REF!</v>
      </c>
      <c r="P268" s="405" t="e">
        <f t="shared" si="63"/>
        <v>#REF!</v>
      </c>
    </row>
    <row r="269" spans="1:16" ht="24.75" customHeight="1" hidden="1">
      <c r="A269" s="415" t="s">
        <v>143</v>
      </c>
      <c r="B269" s="416" t="s">
        <v>142</v>
      </c>
      <c r="C269" s="402">
        <f t="shared" si="66"/>
        <v>13859195</v>
      </c>
      <c r="D269" s="402">
        <f t="shared" si="67"/>
        <v>161156</v>
      </c>
      <c r="E269" s="405">
        <v>115432</v>
      </c>
      <c r="F269" s="405">
        <v>0</v>
      </c>
      <c r="G269" s="405">
        <v>3000</v>
      </c>
      <c r="H269" s="405">
        <v>17570</v>
      </c>
      <c r="I269" s="405">
        <v>0</v>
      </c>
      <c r="J269" s="405">
        <v>25154</v>
      </c>
      <c r="K269" s="405">
        <v>13538329</v>
      </c>
      <c r="L269" s="405">
        <v>159710</v>
      </c>
      <c r="M269" s="405" t="e">
        <f>'03'!#REF!+'04'!#REF!</f>
        <v>#REF!</v>
      </c>
      <c r="N269" s="405" t="e">
        <f t="shared" si="62"/>
        <v>#REF!</v>
      </c>
      <c r="O269" s="405" t="e">
        <f>#REF!</f>
        <v>#REF!</v>
      </c>
      <c r="P269" s="405" t="e">
        <f t="shared" si="63"/>
        <v>#REF!</v>
      </c>
    </row>
    <row r="270" spans="1:16" ht="24.75" customHeight="1" hidden="1">
      <c r="A270" s="415" t="s">
        <v>145</v>
      </c>
      <c r="B270" s="416" t="s">
        <v>144</v>
      </c>
      <c r="C270" s="402">
        <f t="shared" si="66"/>
        <v>0</v>
      </c>
      <c r="D270" s="402">
        <f t="shared" si="67"/>
        <v>0</v>
      </c>
      <c r="E270" s="405">
        <v>0</v>
      </c>
      <c r="F270" s="405">
        <v>0</v>
      </c>
      <c r="G270" s="405">
        <v>0</v>
      </c>
      <c r="H270" s="405">
        <v>0</v>
      </c>
      <c r="I270" s="405">
        <v>0</v>
      </c>
      <c r="J270" s="405">
        <v>0</v>
      </c>
      <c r="K270" s="405">
        <v>0</v>
      </c>
      <c r="L270" s="405">
        <v>0</v>
      </c>
      <c r="M270" s="405" t="e">
        <f>'03'!#REF!+'04'!#REF!</f>
        <v>#REF!</v>
      </c>
      <c r="N270" s="405" t="e">
        <f t="shared" si="62"/>
        <v>#REF!</v>
      </c>
      <c r="O270" s="405" t="e">
        <f>#REF!</f>
        <v>#REF!</v>
      </c>
      <c r="P270" s="405" t="e">
        <f t="shared" si="63"/>
        <v>#REF!</v>
      </c>
    </row>
    <row r="271" spans="1:16" ht="24.75" customHeight="1" hidden="1">
      <c r="A271" s="415" t="s">
        <v>147</v>
      </c>
      <c r="B271" s="416" t="s">
        <v>146</v>
      </c>
      <c r="C271" s="402">
        <f t="shared" si="66"/>
        <v>0</v>
      </c>
      <c r="D271" s="402">
        <f t="shared" si="67"/>
        <v>0</v>
      </c>
      <c r="E271" s="405">
        <v>0</v>
      </c>
      <c r="F271" s="405">
        <v>0</v>
      </c>
      <c r="G271" s="405">
        <v>0</v>
      </c>
      <c r="H271" s="405">
        <v>0</v>
      </c>
      <c r="I271" s="405">
        <v>0</v>
      </c>
      <c r="J271" s="405">
        <v>0</v>
      </c>
      <c r="K271" s="405">
        <v>0</v>
      </c>
      <c r="L271" s="405">
        <v>0</v>
      </c>
      <c r="M271" s="405" t="e">
        <f>'03'!#REF!+'04'!#REF!</f>
        <v>#REF!</v>
      </c>
      <c r="N271" s="405" t="e">
        <f t="shared" si="62"/>
        <v>#REF!</v>
      </c>
      <c r="O271" s="405" t="e">
        <f>#REF!</f>
        <v>#REF!</v>
      </c>
      <c r="P271" s="405" t="e">
        <f t="shared" si="63"/>
        <v>#REF!</v>
      </c>
    </row>
    <row r="272" spans="1:16" ht="24.75" customHeight="1" hidden="1">
      <c r="A272" s="415" t="s">
        <v>149</v>
      </c>
      <c r="B272" s="418" t="s">
        <v>148</v>
      </c>
      <c r="C272" s="402">
        <f t="shared" si="66"/>
        <v>0</v>
      </c>
      <c r="D272" s="402">
        <f t="shared" si="67"/>
        <v>0</v>
      </c>
      <c r="E272" s="405">
        <v>0</v>
      </c>
      <c r="F272" s="405">
        <v>0</v>
      </c>
      <c r="G272" s="405">
        <v>0</v>
      </c>
      <c r="H272" s="405">
        <v>0</v>
      </c>
      <c r="I272" s="405">
        <v>0</v>
      </c>
      <c r="J272" s="405">
        <v>0</v>
      </c>
      <c r="K272" s="405">
        <v>0</v>
      </c>
      <c r="L272" s="405">
        <v>0</v>
      </c>
      <c r="M272" s="405" t="e">
        <f>'03'!#REF!+'04'!#REF!</f>
        <v>#REF!</v>
      </c>
      <c r="N272" s="405" t="e">
        <f t="shared" si="62"/>
        <v>#REF!</v>
      </c>
      <c r="O272" s="405" t="e">
        <f>#REF!</f>
        <v>#REF!</v>
      </c>
      <c r="P272" s="405" t="e">
        <f t="shared" si="63"/>
        <v>#REF!</v>
      </c>
    </row>
    <row r="273" spans="1:16" ht="24.75" customHeight="1" hidden="1">
      <c r="A273" s="415" t="s">
        <v>185</v>
      </c>
      <c r="B273" s="416" t="s">
        <v>150</v>
      </c>
      <c r="C273" s="402">
        <f t="shared" si="66"/>
        <v>45141</v>
      </c>
      <c r="D273" s="402">
        <f t="shared" si="67"/>
        <v>0</v>
      </c>
      <c r="E273" s="405">
        <v>0</v>
      </c>
      <c r="F273" s="405">
        <v>0</v>
      </c>
      <c r="G273" s="405">
        <v>0</v>
      </c>
      <c r="H273" s="405">
        <v>0</v>
      </c>
      <c r="I273" s="405">
        <v>0</v>
      </c>
      <c r="J273" s="405">
        <v>0</v>
      </c>
      <c r="K273" s="405">
        <v>0</v>
      </c>
      <c r="L273" s="405">
        <v>45141</v>
      </c>
      <c r="M273" s="405" t="e">
        <f>'03'!#REF!+'04'!#REF!</f>
        <v>#REF!</v>
      </c>
      <c r="N273" s="405" t="e">
        <f t="shared" si="62"/>
        <v>#REF!</v>
      </c>
      <c r="O273" s="405" t="e">
        <f>#REF!</f>
        <v>#REF!</v>
      </c>
      <c r="P273" s="405" t="e">
        <f t="shared" si="63"/>
        <v>#REF!</v>
      </c>
    </row>
    <row r="274" spans="1:16" ht="24.75" customHeight="1" hidden="1">
      <c r="A274" s="393" t="s">
        <v>53</v>
      </c>
      <c r="B274" s="394" t="s">
        <v>151</v>
      </c>
      <c r="C274" s="402">
        <f t="shared" si="66"/>
        <v>311726.6</v>
      </c>
      <c r="D274" s="402">
        <f t="shared" si="67"/>
        <v>311726.6</v>
      </c>
      <c r="E274" s="405">
        <v>108751.6</v>
      </c>
      <c r="F274" s="405">
        <v>0</v>
      </c>
      <c r="G274" s="405">
        <v>181987</v>
      </c>
      <c r="H274" s="405">
        <v>15098</v>
      </c>
      <c r="I274" s="405">
        <v>5890</v>
      </c>
      <c r="J274" s="405">
        <v>0</v>
      </c>
      <c r="K274" s="405">
        <v>0</v>
      </c>
      <c r="L274" s="405">
        <v>0</v>
      </c>
      <c r="M274" s="402" t="e">
        <f>'03'!#REF!+'04'!#REF!</f>
        <v>#REF!</v>
      </c>
      <c r="N274" s="402" t="e">
        <f t="shared" si="62"/>
        <v>#REF!</v>
      </c>
      <c r="O274" s="402" t="e">
        <f>#REF!</f>
        <v>#REF!</v>
      </c>
      <c r="P274" s="402" t="e">
        <f t="shared" si="63"/>
        <v>#REF!</v>
      </c>
    </row>
    <row r="275" spans="1:16" ht="24.75" customHeight="1" hidden="1">
      <c r="A275" s="434" t="s">
        <v>76</v>
      </c>
      <c r="B275" s="457" t="s">
        <v>213</v>
      </c>
      <c r="C275" s="441">
        <f>(C266+C267+C268)/C265</f>
        <v>0.013158584862158889</v>
      </c>
      <c r="D275" s="395">
        <f aca="true" t="shared" si="68" ref="D275:L275">(D266+D267+D268)/D265</f>
        <v>0.468405705313436</v>
      </c>
      <c r="E275" s="407">
        <f t="shared" si="68"/>
        <v>0.0797391456861776</v>
      </c>
      <c r="F275" s="407" t="e">
        <f t="shared" si="68"/>
        <v>#DIV/0!</v>
      </c>
      <c r="G275" s="407">
        <f t="shared" si="68"/>
        <v>0</v>
      </c>
      <c r="H275" s="407">
        <f t="shared" si="68"/>
        <v>0.07865757734661773</v>
      </c>
      <c r="I275" s="407">
        <f t="shared" si="68"/>
        <v>1</v>
      </c>
      <c r="J275" s="407">
        <f t="shared" si="68"/>
        <v>0.8330279857681483</v>
      </c>
      <c r="K275" s="407">
        <f t="shared" si="68"/>
        <v>0.002578586284912124</v>
      </c>
      <c r="L275" s="407">
        <f t="shared" si="68"/>
        <v>0.03939470673194155</v>
      </c>
      <c r="M275" s="411"/>
      <c r="N275" s="458"/>
      <c r="O275" s="458"/>
      <c r="P275" s="458"/>
    </row>
    <row r="276" spans="1:16" ht="17.25" hidden="1">
      <c r="A276" s="1277" t="s">
        <v>492</v>
      </c>
      <c r="B276" s="1277"/>
      <c r="C276" s="405">
        <f>C259-C262-C263-C264</f>
        <v>0</v>
      </c>
      <c r="D276" s="405">
        <f aca="true" t="shared" si="69" ref="D276:L276">D259-D262-D263-D264</f>
        <v>0</v>
      </c>
      <c r="E276" s="405">
        <f t="shared" si="69"/>
        <v>0</v>
      </c>
      <c r="F276" s="405">
        <f t="shared" si="69"/>
        <v>0</v>
      </c>
      <c r="G276" s="405">
        <f t="shared" si="69"/>
        <v>0</v>
      </c>
      <c r="H276" s="405">
        <f t="shared" si="69"/>
        <v>0</v>
      </c>
      <c r="I276" s="405">
        <f t="shared" si="69"/>
        <v>0</v>
      </c>
      <c r="J276" s="405">
        <f t="shared" si="69"/>
        <v>0</v>
      </c>
      <c r="K276" s="405">
        <f t="shared" si="69"/>
        <v>0</v>
      </c>
      <c r="L276" s="405">
        <f t="shared" si="69"/>
        <v>0</v>
      </c>
      <c r="M276" s="411"/>
      <c r="N276" s="458"/>
      <c r="O276" s="458"/>
      <c r="P276" s="458"/>
    </row>
    <row r="277" spans="1:16" ht="17.25" hidden="1">
      <c r="A277" s="1272" t="s">
        <v>493</v>
      </c>
      <c r="B277" s="1272"/>
      <c r="C277" s="405">
        <f>C264-C265-C274</f>
        <v>0</v>
      </c>
      <c r="D277" s="405">
        <f aca="true" t="shared" si="70" ref="D277:L277">D264-D265-D274</f>
        <v>0</v>
      </c>
      <c r="E277" s="405">
        <f t="shared" si="70"/>
        <v>0</v>
      </c>
      <c r="F277" s="405">
        <f t="shared" si="70"/>
        <v>0</v>
      </c>
      <c r="G277" s="405">
        <f t="shared" si="70"/>
        <v>0</v>
      </c>
      <c r="H277" s="405">
        <f t="shared" si="70"/>
        <v>0</v>
      </c>
      <c r="I277" s="405">
        <f t="shared" si="70"/>
        <v>0</v>
      </c>
      <c r="J277" s="405">
        <f t="shared" si="70"/>
        <v>0</v>
      </c>
      <c r="K277" s="405">
        <f t="shared" si="70"/>
        <v>0</v>
      </c>
      <c r="L277" s="405">
        <f t="shared" si="70"/>
        <v>0</v>
      </c>
      <c r="M277" s="411"/>
      <c r="N277" s="458"/>
      <c r="O277" s="458"/>
      <c r="P277" s="458"/>
    </row>
    <row r="278" spans="1:16" ht="18.75" hidden="1">
      <c r="A278" s="443"/>
      <c r="B278" s="459" t="s">
        <v>512</v>
      </c>
      <c r="C278" s="459"/>
      <c r="D278" s="435"/>
      <c r="E278" s="435"/>
      <c r="F278" s="435"/>
      <c r="G278" s="1269" t="s">
        <v>512</v>
      </c>
      <c r="H278" s="1269"/>
      <c r="I278" s="1269"/>
      <c r="J278" s="1269"/>
      <c r="K278" s="1269"/>
      <c r="L278" s="1269"/>
      <c r="M278" s="446"/>
      <c r="N278" s="446"/>
      <c r="O278" s="446"/>
      <c r="P278" s="446"/>
    </row>
    <row r="279" spans="1:16" ht="18.75" hidden="1">
      <c r="A279" s="1270" t="s">
        <v>4</v>
      </c>
      <c r="B279" s="1270"/>
      <c r="C279" s="1270"/>
      <c r="D279" s="1270"/>
      <c r="E279" s="435"/>
      <c r="F279" s="435"/>
      <c r="G279" s="460"/>
      <c r="H279" s="1271" t="s">
        <v>513</v>
      </c>
      <c r="I279" s="1271"/>
      <c r="J279" s="1271"/>
      <c r="K279" s="1271"/>
      <c r="L279" s="1271"/>
      <c r="M279" s="446"/>
      <c r="N279" s="446"/>
      <c r="O279" s="446"/>
      <c r="P279" s="446"/>
    </row>
    <row r="280" ht="15" hidden="1"/>
    <row r="281" ht="15" hidden="1"/>
    <row r="282" ht="15" hidden="1"/>
    <row r="283" ht="15" hidden="1"/>
    <row r="284" ht="15" hidden="1"/>
    <row r="285" ht="15" hidden="1"/>
    <row r="286" ht="15" hidden="1"/>
    <row r="287" ht="15" hidden="1"/>
    <row r="288" ht="15" hidden="1"/>
    <row r="289" ht="15" hidden="1"/>
    <row r="290" ht="15" hidden="1"/>
    <row r="291" spans="1:13" ht="16.5" hidden="1">
      <c r="A291" s="1295" t="s">
        <v>33</v>
      </c>
      <c r="B291" s="1296"/>
      <c r="C291" s="442"/>
      <c r="D291" s="1297" t="s">
        <v>79</v>
      </c>
      <c r="E291" s="1297"/>
      <c r="F291" s="1297"/>
      <c r="G291" s="1297"/>
      <c r="H291" s="1297"/>
      <c r="I291" s="1297"/>
      <c r="J291" s="1297"/>
      <c r="K291" s="1298"/>
      <c r="L291" s="1298"/>
      <c r="M291" s="446"/>
    </row>
    <row r="292" spans="1:13" ht="16.5" hidden="1">
      <c r="A292" s="1279" t="s">
        <v>339</v>
      </c>
      <c r="B292" s="1279"/>
      <c r="C292" s="1279"/>
      <c r="D292" s="1297" t="s">
        <v>214</v>
      </c>
      <c r="E292" s="1297"/>
      <c r="F292" s="1297"/>
      <c r="G292" s="1297"/>
      <c r="H292" s="1297"/>
      <c r="I292" s="1297"/>
      <c r="J292" s="1297"/>
      <c r="K292" s="1299" t="s">
        <v>505</v>
      </c>
      <c r="L292" s="1299"/>
      <c r="M292" s="443"/>
    </row>
    <row r="293" spans="1:13" ht="16.5" hidden="1">
      <c r="A293" s="1279" t="s">
        <v>340</v>
      </c>
      <c r="B293" s="1279"/>
      <c r="C293" s="408"/>
      <c r="D293" s="1300" t="s">
        <v>11</v>
      </c>
      <c r="E293" s="1300"/>
      <c r="F293" s="1300"/>
      <c r="G293" s="1300"/>
      <c r="H293" s="1300"/>
      <c r="I293" s="1300"/>
      <c r="J293" s="1300"/>
      <c r="K293" s="1298"/>
      <c r="L293" s="1298"/>
      <c r="M293" s="446"/>
    </row>
    <row r="294" spans="1:13" ht="15.75" hidden="1">
      <c r="A294" s="419" t="s">
        <v>119</v>
      </c>
      <c r="B294" s="419"/>
      <c r="C294" s="409"/>
      <c r="D294" s="447"/>
      <c r="E294" s="447"/>
      <c r="F294" s="448"/>
      <c r="G294" s="448"/>
      <c r="H294" s="448"/>
      <c r="I294" s="448"/>
      <c r="J294" s="448"/>
      <c r="K294" s="1278"/>
      <c r="L294" s="1278"/>
      <c r="M294" s="443"/>
    </row>
    <row r="295" spans="1:13" ht="15.75" hidden="1">
      <c r="A295" s="447"/>
      <c r="B295" s="447" t="s">
        <v>94</v>
      </c>
      <c r="C295" s="447"/>
      <c r="D295" s="447"/>
      <c r="E295" s="447"/>
      <c r="F295" s="447"/>
      <c r="G295" s="447"/>
      <c r="H295" s="447"/>
      <c r="I295" s="447"/>
      <c r="J295" s="447"/>
      <c r="K295" s="1282"/>
      <c r="L295" s="1282"/>
      <c r="M295" s="443"/>
    </row>
    <row r="296" spans="1:13" ht="15.75" hidden="1">
      <c r="A296" s="900" t="s">
        <v>71</v>
      </c>
      <c r="B296" s="901"/>
      <c r="C296" s="1280" t="s">
        <v>38</v>
      </c>
      <c r="D296" s="1286" t="s">
        <v>337</v>
      </c>
      <c r="E296" s="1286"/>
      <c r="F296" s="1286"/>
      <c r="G296" s="1286"/>
      <c r="H296" s="1286"/>
      <c r="I296" s="1286"/>
      <c r="J296" s="1286"/>
      <c r="K296" s="1286"/>
      <c r="L296" s="1286"/>
      <c r="M296" s="446"/>
    </row>
    <row r="297" spans="1:13" ht="15.75" hidden="1">
      <c r="A297" s="902"/>
      <c r="B297" s="903"/>
      <c r="C297" s="1280"/>
      <c r="D297" s="1287" t="s">
        <v>205</v>
      </c>
      <c r="E297" s="1288"/>
      <c r="F297" s="1288"/>
      <c r="G297" s="1288"/>
      <c r="H297" s="1288"/>
      <c r="I297" s="1288"/>
      <c r="J297" s="1289"/>
      <c r="K297" s="1290" t="s">
        <v>206</v>
      </c>
      <c r="L297" s="1290" t="s">
        <v>207</v>
      </c>
      <c r="M297" s="443"/>
    </row>
    <row r="298" spans="1:13" ht="15.75" hidden="1">
      <c r="A298" s="902"/>
      <c r="B298" s="903"/>
      <c r="C298" s="1280"/>
      <c r="D298" s="1281" t="s">
        <v>37</v>
      </c>
      <c r="E298" s="1283" t="s">
        <v>7</v>
      </c>
      <c r="F298" s="1284"/>
      <c r="G298" s="1284"/>
      <c r="H298" s="1284"/>
      <c r="I298" s="1284"/>
      <c r="J298" s="1285"/>
      <c r="K298" s="1291"/>
      <c r="L298" s="1293"/>
      <c r="M298" s="443"/>
    </row>
    <row r="299" spans="1:16" ht="15.75" hidden="1">
      <c r="A299" s="1301"/>
      <c r="B299" s="1302"/>
      <c r="C299" s="1280"/>
      <c r="D299" s="1281"/>
      <c r="E299" s="449" t="s">
        <v>208</v>
      </c>
      <c r="F299" s="449" t="s">
        <v>209</v>
      </c>
      <c r="G299" s="449" t="s">
        <v>210</v>
      </c>
      <c r="H299" s="449" t="s">
        <v>211</v>
      </c>
      <c r="I299" s="449" t="s">
        <v>341</v>
      </c>
      <c r="J299" s="449" t="s">
        <v>212</v>
      </c>
      <c r="K299" s="1292"/>
      <c r="L299" s="1294"/>
      <c r="M299" s="1274" t="s">
        <v>494</v>
      </c>
      <c r="N299" s="1274"/>
      <c r="O299" s="1274"/>
      <c r="P299" s="1274"/>
    </row>
    <row r="300" spans="1:16" ht="15" hidden="1">
      <c r="A300" s="1275" t="s">
        <v>6</v>
      </c>
      <c r="B300" s="1276"/>
      <c r="C300" s="450">
        <v>1</v>
      </c>
      <c r="D300" s="451">
        <v>2</v>
      </c>
      <c r="E300" s="450">
        <v>3</v>
      </c>
      <c r="F300" s="451">
        <v>4</v>
      </c>
      <c r="G300" s="450">
        <v>5</v>
      </c>
      <c r="H300" s="451">
        <v>6</v>
      </c>
      <c r="I300" s="450">
        <v>7</v>
      </c>
      <c r="J300" s="451">
        <v>8</v>
      </c>
      <c r="K300" s="450">
        <v>9</v>
      </c>
      <c r="L300" s="451">
        <v>10</v>
      </c>
      <c r="M300" s="452" t="s">
        <v>495</v>
      </c>
      <c r="N300" s="453" t="s">
        <v>498</v>
      </c>
      <c r="O300" s="453" t="s">
        <v>496</v>
      </c>
      <c r="P300" s="453" t="s">
        <v>497</v>
      </c>
    </row>
    <row r="301" spans="1:16" ht="24.75" customHeight="1" hidden="1">
      <c r="A301" s="412" t="s">
        <v>0</v>
      </c>
      <c r="B301" s="413" t="s">
        <v>131</v>
      </c>
      <c r="C301" s="402">
        <f>C302+C303</f>
        <v>394761</v>
      </c>
      <c r="D301" s="402">
        <f aca="true" t="shared" si="71" ref="D301:L301">D302+D303</f>
        <v>89648</v>
      </c>
      <c r="E301" s="402">
        <f t="shared" si="71"/>
        <v>48513</v>
      </c>
      <c r="F301" s="402">
        <f t="shared" si="71"/>
        <v>0</v>
      </c>
      <c r="G301" s="402">
        <f t="shared" si="71"/>
        <v>34900</v>
      </c>
      <c r="H301" s="402">
        <f t="shared" si="71"/>
        <v>200</v>
      </c>
      <c r="I301" s="402">
        <f t="shared" si="71"/>
        <v>0</v>
      </c>
      <c r="J301" s="402">
        <f t="shared" si="71"/>
        <v>6035</v>
      </c>
      <c r="K301" s="402">
        <f t="shared" si="71"/>
        <v>0</v>
      </c>
      <c r="L301" s="402">
        <f t="shared" si="71"/>
        <v>305113</v>
      </c>
      <c r="M301" s="402" t="e">
        <f>'03'!#REF!+'04'!#REF!</f>
        <v>#REF!</v>
      </c>
      <c r="N301" s="402" t="e">
        <f>C301-M301</f>
        <v>#REF!</v>
      </c>
      <c r="O301" s="402" t="e">
        <f>#REF!</f>
        <v>#REF!</v>
      </c>
      <c r="P301" s="402" t="e">
        <f>C301-O301</f>
        <v>#REF!</v>
      </c>
    </row>
    <row r="302" spans="1:16" ht="24.75" customHeight="1" hidden="1">
      <c r="A302" s="415">
        <v>1</v>
      </c>
      <c r="B302" s="416" t="s">
        <v>132</v>
      </c>
      <c r="C302" s="402">
        <f>D302+K302+L302</f>
        <v>139828</v>
      </c>
      <c r="D302" s="402">
        <f>E302+F302+G302+H302+I302+J302</f>
        <v>48342</v>
      </c>
      <c r="E302" s="405">
        <v>28442</v>
      </c>
      <c r="F302" s="405"/>
      <c r="G302" s="405">
        <v>19900</v>
      </c>
      <c r="H302" s="405"/>
      <c r="I302" s="405"/>
      <c r="J302" s="405"/>
      <c r="K302" s="405"/>
      <c r="L302" s="405">
        <v>91486</v>
      </c>
      <c r="M302" s="405" t="e">
        <f>'03'!#REF!+'04'!#REF!</f>
        <v>#REF!</v>
      </c>
      <c r="N302" s="405" t="e">
        <f aca="true" t="shared" si="72" ref="N302:N316">C302-M302</f>
        <v>#REF!</v>
      </c>
      <c r="O302" s="405" t="e">
        <f>#REF!</f>
        <v>#REF!</v>
      </c>
      <c r="P302" s="405" t="e">
        <f aca="true" t="shared" si="73" ref="P302:P316">C302-O302</f>
        <v>#REF!</v>
      </c>
    </row>
    <row r="303" spans="1:16" ht="24.75" customHeight="1" hidden="1">
      <c r="A303" s="415">
        <v>2</v>
      </c>
      <c r="B303" s="416" t="s">
        <v>133</v>
      </c>
      <c r="C303" s="402">
        <f>D303+K303+L303</f>
        <v>254933</v>
      </c>
      <c r="D303" s="402">
        <f>E303+F303+G303+H303+I303+J303</f>
        <v>41306</v>
      </c>
      <c r="E303" s="405">
        <v>20071</v>
      </c>
      <c r="F303" s="405">
        <v>0</v>
      </c>
      <c r="G303" s="405">
        <v>15000</v>
      </c>
      <c r="H303" s="405">
        <v>200</v>
      </c>
      <c r="I303" s="405">
        <v>0</v>
      </c>
      <c r="J303" s="405">
        <v>6035</v>
      </c>
      <c r="K303" s="405">
        <v>0</v>
      </c>
      <c r="L303" s="405">
        <v>213627</v>
      </c>
      <c r="M303" s="405" t="e">
        <f>'03'!#REF!+'04'!#REF!</f>
        <v>#REF!</v>
      </c>
      <c r="N303" s="405" t="e">
        <f t="shared" si="72"/>
        <v>#REF!</v>
      </c>
      <c r="O303" s="405" t="e">
        <f>#REF!</f>
        <v>#REF!</v>
      </c>
      <c r="P303" s="405" t="e">
        <f t="shared" si="73"/>
        <v>#REF!</v>
      </c>
    </row>
    <row r="304" spans="1:16" ht="24.75" customHeight="1" hidden="1">
      <c r="A304" s="393" t="s">
        <v>1</v>
      </c>
      <c r="B304" s="394" t="s">
        <v>134</v>
      </c>
      <c r="C304" s="402">
        <f>D304+K304+L304</f>
        <v>0</v>
      </c>
      <c r="D304" s="402">
        <f>E304+F304+G304+H304+I304+J304</f>
        <v>0</v>
      </c>
      <c r="E304" s="405">
        <v>0</v>
      </c>
      <c r="F304" s="405">
        <v>0</v>
      </c>
      <c r="G304" s="405">
        <v>0</v>
      </c>
      <c r="H304" s="405">
        <v>0</v>
      </c>
      <c r="I304" s="405">
        <v>0</v>
      </c>
      <c r="J304" s="405">
        <v>0</v>
      </c>
      <c r="K304" s="405">
        <v>0</v>
      </c>
      <c r="L304" s="405">
        <v>0</v>
      </c>
      <c r="M304" s="405" t="e">
        <f>'03'!#REF!+'04'!#REF!</f>
        <v>#REF!</v>
      </c>
      <c r="N304" s="405" t="e">
        <f t="shared" si="72"/>
        <v>#REF!</v>
      </c>
      <c r="O304" s="405" t="e">
        <f>#REF!</f>
        <v>#REF!</v>
      </c>
      <c r="P304" s="405" t="e">
        <f t="shared" si="73"/>
        <v>#REF!</v>
      </c>
    </row>
    <row r="305" spans="1:16" ht="24.75" customHeight="1" hidden="1">
      <c r="A305" s="393" t="s">
        <v>9</v>
      </c>
      <c r="B305" s="394" t="s">
        <v>135</v>
      </c>
      <c r="C305" s="402">
        <f>D305+K305+L305</f>
        <v>0</v>
      </c>
      <c r="D305" s="402">
        <f>E305+F305+G305+H305+I305+J305</f>
        <v>0</v>
      </c>
      <c r="E305" s="405">
        <v>0</v>
      </c>
      <c r="F305" s="405">
        <v>0</v>
      </c>
      <c r="G305" s="405">
        <v>0</v>
      </c>
      <c r="H305" s="405">
        <v>0</v>
      </c>
      <c r="I305" s="405">
        <v>0</v>
      </c>
      <c r="J305" s="405">
        <v>0</v>
      </c>
      <c r="K305" s="405">
        <v>0</v>
      </c>
      <c r="L305" s="405">
        <v>0</v>
      </c>
      <c r="M305" s="405" t="e">
        <f>'03'!#REF!+'04'!#REF!</f>
        <v>#REF!</v>
      </c>
      <c r="N305" s="405" t="e">
        <f t="shared" si="72"/>
        <v>#REF!</v>
      </c>
      <c r="O305" s="405" t="e">
        <f>#REF!</f>
        <v>#REF!</v>
      </c>
      <c r="P305" s="405" t="e">
        <f t="shared" si="73"/>
        <v>#REF!</v>
      </c>
    </row>
    <row r="306" spans="1:16" ht="24.75" customHeight="1" hidden="1">
      <c r="A306" s="393" t="s">
        <v>136</v>
      </c>
      <c r="B306" s="394" t="s">
        <v>137</v>
      </c>
      <c r="C306" s="402">
        <f>C307+C316</f>
        <v>394761</v>
      </c>
      <c r="D306" s="402">
        <f aca="true" t="shared" si="74" ref="D306:L306">D307+D316</f>
        <v>89648</v>
      </c>
      <c r="E306" s="402">
        <f t="shared" si="74"/>
        <v>48513</v>
      </c>
      <c r="F306" s="402">
        <f t="shared" si="74"/>
        <v>0</v>
      </c>
      <c r="G306" s="402">
        <f t="shared" si="74"/>
        <v>34900</v>
      </c>
      <c r="H306" s="402">
        <f t="shared" si="74"/>
        <v>200</v>
      </c>
      <c r="I306" s="402">
        <f t="shared" si="74"/>
        <v>0</v>
      </c>
      <c r="J306" s="402">
        <f t="shared" si="74"/>
        <v>6035</v>
      </c>
      <c r="K306" s="402">
        <f t="shared" si="74"/>
        <v>0</v>
      </c>
      <c r="L306" s="402">
        <f t="shared" si="74"/>
        <v>305113</v>
      </c>
      <c r="M306" s="402" t="e">
        <f>'03'!#REF!+'04'!#REF!</f>
        <v>#REF!</v>
      </c>
      <c r="N306" s="402" t="e">
        <f t="shared" si="72"/>
        <v>#REF!</v>
      </c>
      <c r="O306" s="402" t="e">
        <f>#REF!</f>
        <v>#REF!</v>
      </c>
      <c r="P306" s="402" t="e">
        <f t="shared" si="73"/>
        <v>#REF!</v>
      </c>
    </row>
    <row r="307" spans="1:16" ht="24.75" customHeight="1" hidden="1">
      <c r="A307" s="393" t="s">
        <v>52</v>
      </c>
      <c r="B307" s="417" t="s">
        <v>138</v>
      </c>
      <c r="C307" s="402">
        <f>SUM(C308:C315)</f>
        <v>346419</v>
      </c>
      <c r="D307" s="402">
        <f aca="true" t="shared" si="75" ref="D307:L307">SUM(D308:D315)</f>
        <v>41306</v>
      </c>
      <c r="E307" s="402">
        <f t="shared" si="75"/>
        <v>20071</v>
      </c>
      <c r="F307" s="402">
        <f t="shared" si="75"/>
        <v>0</v>
      </c>
      <c r="G307" s="402">
        <f t="shared" si="75"/>
        <v>15000</v>
      </c>
      <c r="H307" s="402">
        <f t="shared" si="75"/>
        <v>200</v>
      </c>
      <c r="I307" s="402">
        <f t="shared" si="75"/>
        <v>0</v>
      </c>
      <c r="J307" s="402">
        <f t="shared" si="75"/>
        <v>6035</v>
      </c>
      <c r="K307" s="402">
        <f t="shared" si="75"/>
        <v>0</v>
      </c>
      <c r="L307" s="402">
        <f t="shared" si="75"/>
        <v>305113</v>
      </c>
      <c r="M307" s="402" t="e">
        <f>'03'!#REF!+'04'!#REF!</f>
        <v>#REF!</v>
      </c>
      <c r="N307" s="402" t="e">
        <f t="shared" si="72"/>
        <v>#REF!</v>
      </c>
      <c r="O307" s="402" t="e">
        <f>#REF!</f>
        <v>#REF!</v>
      </c>
      <c r="P307" s="402" t="e">
        <f t="shared" si="73"/>
        <v>#REF!</v>
      </c>
    </row>
    <row r="308" spans="1:16" ht="24.75" customHeight="1" hidden="1">
      <c r="A308" s="415" t="s">
        <v>54</v>
      </c>
      <c r="B308" s="416" t="s">
        <v>139</v>
      </c>
      <c r="C308" s="402">
        <f aca="true" t="shared" si="76" ref="C308:C316">D308+K308+L308</f>
        <v>110738</v>
      </c>
      <c r="D308" s="402">
        <f aca="true" t="shared" si="77" ref="D308:D316">E308+F308+G308+H308+I308+J308</f>
        <v>31691</v>
      </c>
      <c r="E308" s="405">
        <v>12757</v>
      </c>
      <c r="F308" s="405">
        <v>0</v>
      </c>
      <c r="G308" s="405">
        <v>13000</v>
      </c>
      <c r="H308" s="405">
        <v>200</v>
      </c>
      <c r="I308" s="405">
        <v>0</v>
      </c>
      <c r="J308" s="405">
        <v>5734</v>
      </c>
      <c r="K308" s="405">
        <v>0</v>
      </c>
      <c r="L308" s="405">
        <v>79047</v>
      </c>
      <c r="M308" s="405" t="e">
        <f>'03'!#REF!+'04'!#REF!</f>
        <v>#REF!</v>
      </c>
      <c r="N308" s="405" t="e">
        <f t="shared" si="72"/>
        <v>#REF!</v>
      </c>
      <c r="O308" s="405" t="e">
        <f>#REF!</f>
        <v>#REF!</v>
      </c>
      <c r="P308" s="405" t="e">
        <f t="shared" si="73"/>
        <v>#REF!</v>
      </c>
    </row>
    <row r="309" spans="1:16" ht="24.75" customHeight="1" hidden="1">
      <c r="A309" s="415" t="s">
        <v>55</v>
      </c>
      <c r="B309" s="416" t="s">
        <v>140</v>
      </c>
      <c r="C309" s="402">
        <f t="shared" si="76"/>
        <v>0</v>
      </c>
      <c r="D309" s="402">
        <f t="shared" si="77"/>
        <v>0</v>
      </c>
      <c r="E309" s="405">
        <v>0</v>
      </c>
      <c r="F309" s="405">
        <v>0</v>
      </c>
      <c r="G309" s="405">
        <v>0</v>
      </c>
      <c r="H309" s="405">
        <v>0</v>
      </c>
      <c r="I309" s="405">
        <v>0</v>
      </c>
      <c r="J309" s="405">
        <v>0</v>
      </c>
      <c r="K309" s="405">
        <v>0</v>
      </c>
      <c r="L309" s="405">
        <v>0</v>
      </c>
      <c r="M309" s="405" t="e">
        <f>'03'!#REF!+'04'!#REF!</f>
        <v>#REF!</v>
      </c>
      <c r="N309" s="405" t="e">
        <f t="shared" si="72"/>
        <v>#REF!</v>
      </c>
      <c r="O309" s="405" t="e">
        <f>#REF!</f>
        <v>#REF!</v>
      </c>
      <c r="P309" s="405" t="e">
        <f t="shared" si="73"/>
        <v>#REF!</v>
      </c>
    </row>
    <row r="310" spans="1:16" ht="24.75" customHeight="1" hidden="1">
      <c r="A310" s="415" t="s">
        <v>141</v>
      </c>
      <c r="B310" s="416" t="s">
        <v>201</v>
      </c>
      <c r="C310" s="402">
        <f t="shared" si="76"/>
        <v>0</v>
      </c>
      <c r="D310" s="402">
        <f t="shared" si="77"/>
        <v>0</v>
      </c>
      <c r="E310" s="405">
        <v>0</v>
      </c>
      <c r="F310" s="405">
        <v>0</v>
      </c>
      <c r="G310" s="405">
        <v>0</v>
      </c>
      <c r="H310" s="405">
        <v>0</v>
      </c>
      <c r="I310" s="405">
        <v>0</v>
      </c>
      <c r="J310" s="405">
        <v>0</v>
      </c>
      <c r="K310" s="405">
        <v>0</v>
      </c>
      <c r="L310" s="405">
        <v>0</v>
      </c>
      <c r="M310" s="405" t="e">
        <f>'03'!#REF!</f>
        <v>#REF!</v>
      </c>
      <c r="N310" s="405" t="e">
        <f t="shared" si="72"/>
        <v>#REF!</v>
      </c>
      <c r="O310" s="405" t="e">
        <f>#REF!</f>
        <v>#REF!</v>
      </c>
      <c r="P310" s="405" t="e">
        <f t="shared" si="73"/>
        <v>#REF!</v>
      </c>
    </row>
    <row r="311" spans="1:16" ht="24.75" customHeight="1" hidden="1">
      <c r="A311" s="415" t="s">
        <v>143</v>
      </c>
      <c r="B311" s="416" t="s">
        <v>142</v>
      </c>
      <c r="C311" s="402">
        <f t="shared" si="76"/>
        <v>165795</v>
      </c>
      <c r="D311" s="402">
        <f t="shared" si="77"/>
        <v>9615</v>
      </c>
      <c r="E311" s="405">
        <v>7314</v>
      </c>
      <c r="F311" s="405">
        <v>0</v>
      </c>
      <c r="G311" s="405">
        <v>2000</v>
      </c>
      <c r="H311" s="405">
        <v>0</v>
      </c>
      <c r="I311" s="405">
        <v>0</v>
      </c>
      <c r="J311" s="405">
        <v>301</v>
      </c>
      <c r="K311" s="405">
        <v>0</v>
      </c>
      <c r="L311" s="405">
        <v>156180</v>
      </c>
      <c r="M311" s="405" t="e">
        <f>'03'!#REF!+'04'!#REF!</f>
        <v>#REF!</v>
      </c>
      <c r="N311" s="405" t="e">
        <f t="shared" si="72"/>
        <v>#REF!</v>
      </c>
      <c r="O311" s="405" t="e">
        <f>#REF!</f>
        <v>#REF!</v>
      </c>
      <c r="P311" s="405" t="e">
        <f t="shared" si="73"/>
        <v>#REF!</v>
      </c>
    </row>
    <row r="312" spans="1:16" ht="24.75" customHeight="1" hidden="1">
      <c r="A312" s="415" t="s">
        <v>145</v>
      </c>
      <c r="B312" s="416" t="s">
        <v>144</v>
      </c>
      <c r="C312" s="402">
        <f t="shared" si="76"/>
        <v>69886</v>
      </c>
      <c r="D312" s="402">
        <f t="shared" si="77"/>
        <v>0</v>
      </c>
      <c r="E312" s="405">
        <v>0</v>
      </c>
      <c r="F312" s="405">
        <v>0</v>
      </c>
      <c r="G312" s="405">
        <v>0</v>
      </c>
      <c r="H312" s="405">
        <v>0</v>
      </c>
      <c r="I312" s="405">
        <v>0</v>
      </c>
      <c r="J312" s="405">
        <v>0</v>
      </c>
      <c r="K312" s="405">
        <v>0</v>
      </c>
      <c r="L312" s="405">
        <v>69886</v>
      </c>
      <c r="M312" s="405" t="e">
        <f>'03'!#REF!+'04'!#REF!</f>
        <v>#REF!</v>
      </c>
      <c r="N312" s="405" t="e">
        <f t="shared" si="72"/>
        <v>#REF!</v>
      </c>
      <c r="O312" s="405" t="e">
        <f>#REF!</f>
        <v>#REF!</v>
      </c>
      <c r="P312" s="405" t="e">
        <f t="shared" si="73"/>
        <v>#REF!</v>
      </c>
    </row>
    <row r="313" spans="1:16" ht="24.75" customHeight="1" hidden="1">
      <c r="A313" s="415" t="s">
        <v>147</v>
      </c>
      <c r="B313" s="416" t="s">
        <v>146</v>
      </c>
      <c r="C313" s="402">
        <f t="shared" si="76"/>
        <v>0</v>
      </c>
      <c r="D313" s="402">
        <f t="shared" si="77"/>
        <v>0</v>
      </c>
      <c r="E313" s="405">
        <v>0</v>
      </c>
      <c r="F313" s="405">
        <v>0</v>
      </c>
      <c r="G313" s="405">
        <v>0</v>
      </c>
      <c r="H313" s="405">
        <v>0</v>
      </c>
      <c r="I313" s="405">
        <v>0</v>
      </c>
      <c r="J313" s="405">
        <v>0</v>
      </c>
      <c r="K313" s="405">
        <v>0</v>
      </c>
      <c r="L313" s="405">
        <v>0</v>
      </c>
      <c r="M313" s="405" t="e">
        <f>'03'!#REF!+'04'!#REF!</f>
        <v>#REF!</v>
      </c>
      <c r="N313" s="405" t="e">
        <f t="shared" si="72"/>
        <v>#REF!</v>
      </c>
      <c r="O313" s="405" t="e">
        <f>#REF!</f>
        <v>#REF!</v>
      </c>
      <c r="P313" s="405" t="e">
        <f t="shared" si="73"/>
        <v>#REF!</v>
      </c>
    </row>
    <row r="314" spans="1:16" ht="24.75" customHeight="1" hidden="1">
      <c r="A314" s="415" t="s">
        <v>149</v>
      </c>
      <c r="B314" s="418" t="s">
        <v>148</v>
      </c>
      <c r="C314" s="402">
        <f t="shared" si="76"/>
        <v>0</v>
      </c>
      <c r="D314" s="402">
        <f t="shared" si="77"/>
        <v>0</v>
      </c>
      <c r="E314" s="405">
        <v>0</v>
      </c>
      <c r="F314" s="405">
        <v>0</v>
      </c>
      <c r="G314" s="405">
        <v>0</v>
      </c>
      <c r="H314" s="405">
        <v>0</v>
      </c>
      <c r="I314" s="405">
        <v>0</v>
      </c>
      <c r="J314" s="405">
        <v>0</v>
      </c>
      <c r="K314" s="405">
        <v>0</v>
      </c>
      <c r="L314" s="405">
        <v>0</v>
      </c>
      <c r="M314" s="405" t="e">
        <f>'03'!#REF!+'04'!#REF!</f>
        <v>#REF!</v>
      </c>
      <c r="N314" s="405" t="e">
        <f t="shared" si="72"/>
        <v>#REF!</v>
      </c>
      <c r="O314" s="405" t="e">
        <f>#REF!</f>
        <v>#REF!</v>
      </c>
      <c r="P314" s="405" t="e">
        <f t="shared" si="73"/>
        <v>#REF!</v>
      </c>
    </row>
    <row r="315" spans="1:16" ht="24.75" customHeight="1" hidden="1">
      <c r="A315" s="415" t="s">
        <v>185</v>
      </c>
      <c r="B315" s="416" t="s">
        <v>150</v>
      </c>
      <c r="C315" s="402">
        <f t="shared" si="76"/>
        <v>0</v>
      </c>
      <c r="D315" s="402">
        <f t="shared" si="77"/>
        <v>0</v>
      </c>
      <c r="E315" s="405">
        <v>0</v>
      </c>
      <c r="F315" s="405">
        <v>0</v>
      </c>
      <c r="G315" s="405">
        <v>0</v>
      </c>
      <c r="H315" s="405">
        <v>0</v>
      </c>
      <c r="I315" s="405">
        <v>0</v>
      </c>
      <c r="J315" s="405">
        <v>0</v>
      </c>
      <c r="K315" s="405">
        <v>0</v>
      </c>
      <c r="L315" s="405">
        <v>0</v>
      </c>
      <c r="M315" s="405" t="e">
        <f>'03'!#REF!+'04'!#REF!</f>
        <v>#REF!</v>
      </c>
      <c r="N315" s="405" t="e">
        <f t="shared" si="72"/>
        <v>#REF!</v>
      </c>
      <c r="O315" s="405" t="e">
        <f>#REF!</f>
        <v>#REF!</v>
      </c>
      <c r="P315" s="405" t="e">
        <f t="shared" si="73"/>
        <v>#REF!</v>
      </c>
    </row>
    <row r="316" spans="1:16" ht="24.75" customHeight="1" hidden="1">
      <c r="A316" s="393" t="s">
        <v>53</v>
      </c>
      <c r="B316" s="394" t="s">
        <v>151</v>
      </c>
      <c r="C316" s="402">
        <f t="shared" si="76"/>
        <v>48342</v>
      </c>
      <c r="D316" s="402">
        <f t="shared" si="77"/>
        <v>48342</v>
      </c>
      <c r="E316" s="405">
        <v>28442</v>
      </c>
      <c r="F316" s="405">
        <v>0</v>
      </c>
      <c r="G316" s="405">
        <v>19900</v>
      </c>
      <c r="H316" s="405">
        <v>0</v>
      </c>
      <c r="I316" s="405">
        <v>0</v>
      </c>
      <c r="J316" s="405">
        <v>0</v>
      </c>
      <c r="K316" s="405">
        <v>0</v>
      </c>
      <c r="L316" s="405">
        <v>0</v>
      </c>
      <c r="M316" s="402" t="e">
        <f>'03'!#REF!+'04'!#REF!</f>
        <v>#REF!</v>
      </c>
      <c r="N316" s="402" t="e">
        <f t="shared" si="72"/>
        <v>#REF!</v>
      </c>
      <c r="O316" s="402" t="e">
        <f>#REF!</f>
        <v>#REF!</v>
      </c>
      <c r="P316" s="402" t="e">
        <f t="shared" si="73"/>
        <v>#REF!</v>
      </c>
    </row>
    <row r="317" spans="1:16" ht="24.75" customHeight="1" hidden="1">
      <c r="A317" s="434" t="s">
        <v>76</v>
      </c>
      <c r="B317" s="457" t="s">
        <v>213</v>
      </c>
      <c r="C317" s="441">
        <f>(C308+C309+C310)/C307</f>
        <v>0.3196649144533065</v>
      </c>
      <c r="D317" s="395">
        <f aca="true" t="shared" si="78" ref="D317:L317">(D308+D309+D310)/D307</f>
        <v>0.7672251004696654</v>
      </c>
      <c r="E317" s="407">
        <f t="shared" si="78"/>
        <v>0.6355936425688805</v>
      </c>
      <c r="F317" s="407" t="e">
        <f t="shared" si="78"/>
        <v>#DIV/0!</v>
      </c>
      <c r="G317" s="407">
        <f t="shared" si="78"/>
        <v>0.8666666666666667</v>
      </c>
      <c r="H317" s="407">
        <f t="shared" si="78"/>
        <v>1</v>
      </c>
      <c r="I317" s="407" t="e">
        <f t="shared" si="78"/>
        <v>#DIV/0!</v>
      </c>
      <c r="J317" s="407">
        <f t="shared" si="78"/>
        <v>0.9501242750621375</v>
      </c>
      <c r="K317" s="407" t="e">
        <f t="shared" si="78"/>
        <v>#DIV/0!</v>
      </c>
      <c r="L317" s="407">
        <f t="shared" si="78"/>
        <v>0.2590745068220626</v>
      </c>
      <c r="M317" s="411"/>
      <c r="N317" s="458"/>
      <c r="O317" s="458"/>
      <c r="P317" s="458"/>
    </row>
    <row r="318" spans="1:16" ht="17.25" hidden="1">
      <c r="A318" s="1277" t="s">
        <v>492</v>
      </c>
      <c r="B318" s="1277"/>
      <c r="C318" s="405">
        <f>C301-C304-C305-C306</f>
        <v>0</v>
      </c>
      <c r="D318" s="405">
        <f aca="true" t="shared" si="79" ref="D318:L318">D301-D304-D305-D306</f>
        <v>0</v>
      </c>
      <c r="E318" s="405">
        <f t="shared" si="79"/>
        <v>0</v>
      </c>
      <c r="F318" s="405">
        <f t="shared" si="79"/>
        <v>0</v>
      </c>
      <c r="G318" s="405">
        <f t="shared" si="79"/>
        <v>0</v>
      </c>
      <c r="H318" s="405">
        <f t="shared" si="79"/>
        <v>0</v>
      </c>
      <c r="I318" s="405">
        <f t="shared" si="79"/>
        <v>0</v>
      </c>
      <c r="J318" s="405">
        <f t="shared" si="79"/>
        <v>0</v>
      </c>
      <c r="K318" s="405">
        <f t="shared" si="79"/>
        <v>0</v>
      </c>
      <c r="L318" s="405">
        <f t="shared" si="79"/>
        <v>0</v>
      </c>
      <c r="M318" s="411"/>
      <c r="N318" s="458"/>
      <c r="O318" s="458"/>
      <c r="P318" s="458"/>
    </row>
    <row r="319" spans="1:16" ht="17.25" hidden="1">
      <c r="A319" s="1272" t="s">
        <v>493</v>
      </c>
      <c r="B319" s="1272"/>
      <c r="C319" s="405">
        <f>C306-C307-C316</f>
        <v>0</v>
      </c>
      <c r="D319" s="405">
        <f aca="true" t="shared" si="80" ref="D319:L319">D306-D307-D316</f>
        <v>0</v>
      </c>
      <c r="E319" s="405">
        <f t="shared" si="80"/>
        <v>0</v>
      </c>
      <c r="F319" s="405">
        <f t="shared" si="80"/>
        <v>0</v>
      </c>
      <c r="G319" s="405">
        <f t="shared" si="80"/>
        <v>0</v>
      </c>
      <c r="H319" s="405">
        <f t="shared" si="80"/>
        <v>0</v>
      </c>
      <c r="I319" s="405">
        <f t="shared" si="80"/>
        <v>0</v>
      </c>
      <c r="J319" s="405">
        <f t="shared" si="80"/>
        <v>0</v>
      </c>
      <c r="K319" s="405">
        <f t="shared" si="80"/>
        <v>0</v>
      </c>
      <c r="L319" s="405">
        <f t="shared" si="80"/>
        <v>0</v>
      </c>
      <c r="M319" s="411"/>
      <c r="N319" s="458"/>
      <c r="O319" s="458"/>
      <c r="P319" s="458"/>
    </row>
    <row r="320" spans="1:16" ht="18.75" hidden="1">
      <c r="A320" s="443"/>
      <c r="B320" s="459" t="s">
        <v>512</v>
      </c>
      <c r="C320" s="459"/>
      <c r="D320" s="435"/>
      <c r="E320" s="435"/>
      <c r="F320" s="435"/>
      <c r="G320" s="1269" t="s">
        <v>512</v>
      </c>
      <c r="H320" s="1269"/>
      <c r="I320" s="1269"/>
      <c r="J320" s="1269"/>
      <c r="K320" s="1269"/>
      <c r="L320" s="1269"/>
      <c r="M320" s="446"/>
      <c r="N320" s="446"/>
      <c r="O320" s="446"/>
      <c r="P320" s="446"/>
    </row>
    <row r="321" spans="1:16" ht="18.75" hidden="1">
      <c r="A321" s="1270" t="s">
        <v>4</v>
      </c>
      <c r="B321" s="1270"/>
      <c r="C321" s="1270"/>
      <c r="D321" s="1270"/>
      <c r="E321" s="435"/>
      <c r="F321" s="435"/>
      <c r="G321" s="460"/>
      <c r="H321" s="1271" t="s">
        <v>513</v>
      </c>
      <c r="I321" s="1271"/>
      <c r="J321" s="1271"/>
      <c r="K321" s="1271"/>
      <c r="L321" s="1271"/>
      <c r="M321" s="446"/>
      <c r="N321" s="446"/>
      <c r="O321" s="446"/>
      <c r="P321" s="446"/>
    </row>
    <row r="322" ht="15" hidden="1"/>
    <row r="323" ht="15" hidden="1"/>
    <row r="324" ht="15" hidden="1"/>
    <row r="325" ht="15" hidden="1"/>
    <row r="326" ht="15" hidden="1"/>
    <row r="327" ht="15" hidden="1"/>
    <row r="328" ht="15" hidden="1"/>
    <row r="329" ht="15" hidden="1"/>
    <row r="330" ht="15" hidden="1"/>
    <row r="331" ht="15" hidden="1"/>
    <row r="332" ht="15" hidden="1"/>
    <row r="333" ht="15" hidden="1"/>
    <row r="334" spans="1:13" ht="16.5" hidden="1">
      <c r="A334" s="1295" t="s">
        <v>33</v>
      </c>
      <c r="B334" s="1296"/>
      <c r="C334" s="442"/>
      <c r="D334" s="1297" t="s">
        <v>79</v>
      </c>
      <c r="E334" s="1297"/>
      <c r="F334" s="1297"/>
      <c r="G334" s="1297"/>
      <c r="H334" s="1297"/>
      <c r="I334" s="1297"/>
      <c r="J334" s="1297"/>
      <c r="K334" s="1298"/>
      <c r="L334" s="1298"/>
      <c r="M334" s="446"/>
    </row>
    <row r="335" spans="1:13" ht="16.5" hidden="1">
      <c r="A335" s="1279" t="s">
        <v>339</v>
      </c>
      <c r="B335" s="1279"/>
      <c r="C335" s="1279"/>
      <c r="D335" s="1297" t="s">
        <v>214</v>
      </c>
      <c r="E335" s="1297"/>
      <c r="F335" s="1297"/>
      <c r="G335" s="1297"/>
      <c r="H335" s="1297"/>
      <c r="I335" s="1297"/>
      <c r="J335" s="1297"/>
      <c r="K335" s="1299" t="s">
        <v>506</v>
      </c>
      <c r="L335" s="1299"/>
      <c r="M335" s="443"/>
    </row>
    <row r="336" spans="1:13" ht="16.5" hidden="1">
      <c r="A336" s="1279" t="s">
        <v>340</v>
      </c>
      <c r="B336" s="1279"/>
      <c r="C336" s="408"/>
      <c r="D336" s="1300" t="s">
        <v>544</v>
      </c>
      <c r="E336" s="1300"/>
      <c r="F336" s="1300"/>
      <c r="G336" s="1300"/>
      <c r="H336" s="1300"/>
      <c r="I336" s="1300"/>
      <c r="J336" s="1300"/>
      <c r="K336" s="1298"/>
      <c r="L336" s="1298"/>
      <c r="M336" s="446"/>
    </row>
    <row r="337" spans="1:13" ht="15.75" hidden="1">
      <c r="A337" s="419" t="s">
        <v>119</v>
      </c>
      <c r="B337" s="419"/>
      <c r="C337" s="409"/>
      <c r="D337" s="447"/>
      <c r="E337" s="447"/>
      <c r="F337" s="448"/>
      <c r="G337" s="448"/>
      <c r="H337" s="448"/>
      <c r="I337" s="448"/>
      <c r="J337" s="448"/>
      <c r="K337" s="1278"/>
      <c r="L337" s="1278"/>
      <c r="M337" s="443"/>
    </row>
    <row r="338" spans="1:13" ht="15.75" hidden="1">
      <c r="A338" s="447"/>
      <c r="B338" s="447" t="s">
        <v>94</v>
      </c>
      <c r="C338" s="447"/>
      <c r="D338" s="447"/>
      <c r="E338" s="447"/>
      <c r="F338" s="447"/>
      <c r="G338" s="447"/>
      <c r="H338" s="447"/>
      <c r="I338" s="447"/>
      <c r="J338" s="447"/>
      <c r="K338" s="1282"/>
      <c r="L338" s="1282"/>
      <c r="M338" s="443"/>
    </row>
    <row r="339" spans="1:13" ht="15.75" hidden="1">
      <c r="A339" s="900" t="s">
        <v>71</v>
      </c>
      <c r="B339" s="901"/>
      <c r="C339" s="1280" t="s">
        <v>38</v>
      </c>
      <c r="D339" s="1286" t="s">
        <v>337</v>
      </c>
      <c r="E339" s="1286"/>
      <c r="F339" s="1286"/>
      <c r="G339" s="1286"/>
      <c r="H339" s="1286"/>
      <c r="I339" s="1286"/>
      <c r="J339" s="1286"/>
      <c r="K339" s="1286"/>
      <c r="L339" s="1286"/>
      <c r="M339" s="446"/>
    </row>
    <row r="340" spans="1:13" ht="15.75" hidden="1">
      <c r="A340" s="902"/>
      <c r="B340" s="903"/>
      <c r="C340" s="1280"/>
      <c r="D340" s="1287" t="s">
        <v>205</v>
      </c>
      <c r="E340" s="1288"/>
      <c r="F340" s="1288"/>
      <c r="G340" s="1288"/>
      <c r="H340" s="1288"/>
      <c r="I340" s="1288"/>
      <c r="J340" s="1289"/>
      <c r="K340" s="1290" t="s">
        <v>206</v>
      </c>
      <c r="L340" s="1290" t="s">
        <v>207</v>
      </c>
      <c r="M340" s="443"/>
    </row>
    <row r="341" spans="1:13" ht="15.75" hidden="1">
      <c r="A341" s="902"/>
      <c r="B341" s="903"/>
      <c r="C341" s="1280"/>
      <c r="D341" s="1281" t="s">
        <v>37</v>
      </c>
      <c r="E341" s="1283" t="s">
        <v>7</v>
      </c>
      <c r="F341" s="1284"/>
      <c r="G341" s="1284"/>
      <c r="H341" s="1284"/>
      <c r="I341" s="1284"/>
      <c r="J341" s="1285"/>
      <c r="K341" s="1291"/>
      <c r="L341" s="1293"/>
      <c r="M341" s="443"/>
    </row>
    <row r="342" spans="1:16" ht="15.75" hidden="1">
      <c r="A342" s="1301"/>
      <c r="B342" s="1302"/>
      <c r="C342" s="1280"/>
      <c r="D342" s="1281"/>
      <c r="E342" s="449" t="s">
        <v>208</v>
      </c>
      <c r="F342" s="449" t="s">
        <v>209</v>
      </c>
      <c r="G342" s="449" t="s">
        <v>210</v>
      </c>
      <c r="H342" s="449" t="s">
        <v>211</v>
      </c>
      <c r="I342" s="449" t="s">
        <v>341</v>
      </c>
      <c r="J342" s="449" t="s">
        <v>212</v>
      </c>
      <c r="K342" s="1292"/>
      <c r="L342" s="1294"/>
      <c r="M342" s="1274" t="s">
        <v>494</v>
      </c>
      <c r="N342" s="1274"/>
      <c r="O342" s="1274"/>
      <c r="P342" s="1274"/>
    </row>
    <row r="343" spans="1:16" ht="15" hidden="1">
      <c r="A343" s="1275" t="s">
        <v>6</v>
      </c>
      <c r="B343" s="1276"/>
      <c r="C343" s="450">
        <v>1</v>
      </c>
      <c r="D343" s="451">
        <v>2</v>
      </c>
      <c r="E343" s="450">
        <v>3</v>
      </c>
      <c r="F343" s="451">
        <v>4</v>
      </c>
      <c r="G343" s="450">
        <v>5</v>
      </c>
      <c r="H343" s="451">
        <v>6</v>
      </c>
      <c r="I343" s="450">
        <v>7</v>
      </c>
      <c r="J343" s="451">
        <v>8</v>
      </c>
      <c r="K343" s="450">
        <v>9</v>
      </c>
      <c r="L343" s="451">
        <v>10</v>
      </c>
      <c r="M343" s="452" t="s">
        <v>495</v>
      </c>
      <c r="N343" s="453" t="s">
        <v>498</v>
      </c>
      <c r="O343" s="453" t="s">
        <v>496</v>
      </c>
      <c r="P343" s="453" t="s">
        <v>497</v>
      </c>
    </row>
    <row r="344" spans="1:16" ht="24.75" customHeight="1" hidden="1">
      <c r="A344" s="412" t="s">
        <v>0</v>
      </c>
      <c r="B344" s="413" t="s">
        <v>131</v>
      </c>
      <c r="C344" s="402">
        <f>C345+C346</f>
        <v>676031</v>
      </c>
      <c r="D344" s="402">
        <f aca="true" t="shared" si="81" ref="D344:L344">D345+D346</f>
        <v>216345</v>
      </c>
      <c r="E344" s="402">
        <f t="shared" si="81"/>
        <v>42086</v>
      </c>
      <c r="F344" s="402">
        <f t="shared" si="81"/>
        <v>0</v>
      </c>
      <c r="G344" s="402">
        <f t="shared" si="81"/>
        <v>127097</v>
      </c>
      <c r="H344" s="402">
        <f t="shared" si="81"/>
        <v>24743</v>
      </c>
      <c r="I344" s="402">
        <f t="shared" si="81"/>
        <v>3300</v>
      </c>
      <c r="J344" s="402">
        <f t="shared" si="81"/>
        <v>19119</v>
      </c>
      <c r="K344" s="402">
        <f t="shared" si="81"/>
        <v>0</v>
      </c>
      <c r="L344" s="402">
        <f t="shared" si="81"/>
        <v>459686</v>
      </c>
      <c r="M344" s="402" t="e">
        <f>'03'!#REF!+'04'!#REF!</f>
        <v>#REF!</v>
      </c>
      <c r="N344" s="402" t="e">
        <f>C344-M344</f>
        <v>#REF!</v>
      </c>
      <c r="O344" s="402" t="e">
        <f>#REF!</f>
        <v>#REF!</v>
      </c>
      <c r="P344" s="402" t="e">
        <f>C344-O344</f>
        <v>#REF!</v>
      </c>
    </row>
    <row r="345" spans="1:16" ht="24.75" customHeight="1" hidden="1">
      <c r="A345" s="415">
        <v>1</v>
      </c>
      <c r="B345" s="416" t="s">
        <v>132</v>
      </c>
      <c r="C345" s="402">
        <f>D345+K345+L345</f>
        <v>293359</v>
      </c>
      <c r="D345" s="402">
        <f>E345+F345+G345+H345+I345+J345</f>
        <v>146432</v>
      </c>
      <c r="E345" s="405">
        <v>17635</v>
      </c>
      <c r="F345" s="405"/>
      <c r="G345" s="405">
        <v>127097</v>
      </c>
      <c r="H345" s="405">
        <v>1700</v>
      </c>
      <c r="I345" s="405"/>
      <c r="J345" s="405"/>
      <c r="K345" s="405"/>
      <c r="L345" s="405">
        <v>146927</v>
      </c>
      <c r="M345" s="405" t="e">
        <f>'03'!#REF!+'04'!#REF!</f>
        <v>#REF!</v>
      </c>
      <c r="N345" s="405" t="e">
        <f aca="true" t="shared" si="82" ref="N345:N359">C345-M345</f>
        <v>#REF!</v>
      </c>
      <c r="O345" s="405" t="e">
        <f>#REF!</f>
        <v>#REF!</v>
      </c>
      <c r="P345" s="405" t="e">
        <f aca="true" t="shared" si="83" ref="P345:P359">C345-O345</f>
        <v>#REF!</v>
      </c>
    </row>
    <row r="346" spans="1:16" ht="24.75" customHeight="1" hidden="1">
      <c r="A346" s="415">
        <v>2</v>
      </c>
      <c r="B346" s="416" t="s">
        <v>133</v>
      </c>
      <c r="C346" s="402">
        <f>D346+K346+L346</f>
        <v>382672</v>
      </c>
      <c r="D346" s="402">
        <f>E346+F346+G346+H346+I346+J346</f>
        <v>69913</v>
      </c>
      <c r="E346" s="405">
        <v>24451</v>
      </c>
      <c r="F346" s="405"/>
      <c r="G346" s="405"/>
      <c r="H346" s="405">
        <v>23043</v>
      </c>
      <c r="I346" s="405">
        <v>3300</v>
      </c>
      <c r="J346" s="405">
        <v>19119</v>
      </c>
      <c r="K346" s="405"/>
      <c r="L346" s="405">
        <v>312759</v>
      </c>
      <c r="M346" s="405" t="e">
        <f>'03'!#REF!+'04'!#REF!</f>
        <v>#REF!</v>
      </c>
      <c r="N346" s="405" t="e">
        <f t="shared" si="82"/>
        <v>#REF!</v>
      </c>
      <c r="O346" s="405" t="e">
        <f>#REF!</f>
        <v>#REF!</v>
      </c>
      <c r="P346" s="405" t="e">
        <f t="shared" si="83"/>
        <v>#REF!</v>
      </c>
    </row>
    <row r="347" spans="1:16" ht="24.75" customHeight="1" hidden="1">
      <c r="A347" s="393" t="s">
        <v>1</v>
      </c>
      <c r="B347" s="394" t="s">
        <v>134</v>
      </c>
      <c r="C347" s="402">
        <f>D347+K347+L347</f>
        <v>75600</v>
      </c>
      <c r="D347" s="402">
        <f>E347+F347+G347+H347+I347+J347</f>
        <v>8470</v>
      </c>
      <c r="E347" s="405">
        <v>8470</v>
      </c>
      <c r="F347" s="405"/>
      <c r="G347" s="405"/>
      <c r="H347" s="405"/>
      <c r="I347" s="405"/>
      <c r="J347" s="405"/>
      <c r="K347" s="405"/>
      <c r="L347" s="405">
        <v>67130</v>
      </c>
      <c r="M347" s="405" t="e">
        <f>'03'!#REF!+'04'!#REF!</f>
        <v>#REF!</v>
      </c>
      <c r="N347" s="405" t="e">
        <f t="shared" si="82"/>
        <v>#REF!</v>
      </c>
      <c r="O347" s="405" t="e">
        <f>#REF!</f>
        <v>#REF!</v>
      </c>
      <c r="P347" s="405" t="e">
        <f t="shared" si="83"/>
        <v>#REF!</v>
      </c>
    </row>
    <row r="348" spans="1:16" ht="24.75" customHeight="1" hidden="1">
      <c r="A348" s="393" t="s">
        <v>9</v>
      </c>
      <c r="B348" s="394" t="s">
        <v>135</v>
      </c>
      <c r="C348" s="402">
        <f>D348+K348+L348</f>
        <v>0</v>
      </c>
      <c r="D348" s="402">
        <f>E348+F348+G348+H348+I348+J348</f>
        <v>0</v>
      </c>
      <c r="E348" s="405"/>
      <c r="F348" s="405"/>
      <c r="G348" s="405"/>
      <c r="H348" s="405"/>
      <c r="I348" s="405"/>
      <c r="J348" s="405"/>
      <c r="K348" s="405"/>
      <c r="L348" s="405"/>
      <c r="M348" s="405" t="e">
        <f>'03'!#REF!+'04'!#REF!</f>
        <v>#REF!</v>
      </c>
      <c r="N348" s="405" t="e">
        <f t="shared" si="82"/>
        <v>#REF!</v>
      </c>
      <c r="O348" s="405" t="e">
        <f>#REF!</f>
        <v>#REF!</v>
      </c>
      <c r="P348" s="405" t="e">
        <f t="shared" si="83"/>
        <v>#REF!</v>
      </c>
    </row>
    <row r="349" spans="1:16" ht="24.75" customHeight="1" hidden="1">
      <c r="A349" s="393" t="s">
        <v>136</v>
      </c>
      <c r="B349" s="394" t="s">
        <v>137</v>
      </c>
      <c r="C349" s="402">
        <f>C350+C359</f>
        <v>600431</v>
      </c>
      <c r="D349" s="402">
        <f aca="true" t="shared" si="84" ref="D349:L349">D350+D359</f>
        <v>207875</v>
      </c>
      <c r="E349" s="402">
        <f t="shared" si="84"/>
        <v>33616</v>
      </c>
      <c r="F349" s="402">
        <f t="shared" si="84"/>
        <v>0</v>
      </c>
      <c r="G349" s="402">
        <f t="shared" si="84"/>
        <v>127097</v>
      </c>
      <c r="H349" s="402">
        <f t="shared" si="84"/>
        <v>24743</v>
      </c>
      <c r="I349" s="402">
        <f t="shared" si="84"/>
        <v>3300</v>
      </c>
      <c r="J349" s="402">
        <f t="shared" si="84"/>
        <v>19119</v>
      </c>
      <c r="K349" s="402">
        <f t="shared" si="84"/>
        <v>0</v>
      </c>
      <c r="L349" s="402">
        <f t="shared" si="84"/>
        <v>392556</v>
      </c>
      <c r="M349" s="402" t="e">
        <f>'03'!#REF!+'04'!#REF!</f>
        <v>#REF!</v>
      </c>
      <c r="N349" s="402" t="e">
        <f t="shared" si="82"/>
        <v>#REF!</v>
      </c>
      <c r="O349" s="402" t="e">
        <f>#REF!</f>
        <v>#REF!</v>
      </c>
      <c r="P349" s="402" t="e">
        <f t="shared" si="83"/>
        <v>#REF!</v>
      </c>
    </row>
    <row r="350" spans="1:16" ht="24.75" customHeight="1" hidden="1">
      <c r="A350" s="393" t="s">
        <v>52</v>
      </c>
      <c r="B350" s="417" t="s">
        <v>138</v>
      </c>
      <c r="C350" s="402">
        <f>SUM(C351:C358)</f>
        <v>455899</v>
      </c>
      <c r="D350" s="402">
        <f aca="true" t="shared" si="85" ref="D350:L350">SUM(D351:D358)</f>
        <v>63343</v>
      </c>
      <c r="E350" s="402">
        <f t="shared" si="85"/>
        <v>16181</v>
      </c>
      <c r="F350" s="402">
        <f t="shared" si="85"/>
        <v>0</v>
      </c>
      <c r="G350" s="402">
        <f t="shared" si="85"/>
        <v>0</v>
      </c>
      <c r="H350" s="402">
        <f t="shared" si="85"/>
        <v>24743</v>
      </c>
      <c r="I350" s="402">
        <f t="shared" si="85"/>
        <v>3300</v>
      </c>
      <c r="J350" s="402">
        <f t="shared" si="85"/>
        <v>19119</v>
      </c>
      <c r="K350" s="402">
        <f t="shared" si="85"/>
        <v>0</v>
      </c>
      <c r="L350" s="402">
        <f t="shared" si="85"/>
        <v>392556</v>
      </c>
      <c r="M350" s="402" t="e">
        <f>'03'!#REF!+'04'!#REF!</f>
        <v>#REF!</v>
      </c>
      <c r="N350" s="402" t="e">
        <f t="shared" si="82"/>
        <v>#REF!</v>
      </c>
      <c r="O350" s="402" t="e">
        <f>#REF!</f>
        <v>#REF!</v>
      </c>
      <c r="P350" s="402" t="e">
        <f t="shared" si="83"/>
        <v>#REF!</v>
      </c>
    </row>
    <row r="351" spans="1:16" ht="24.75" customHeight="1" hidden="1">
      <c r="A351" s="415" t="s">
        <v>54</v>
      </c>
      <c r="B351" s="416" t="s">
        <v>139</v>
      </c>
      <c r="C351" s="402">
        <f aca="true" t="shared" si="86" ref="C351:C359">D351+K351+L351</f>
        <v>75443</v>
      </c>
      <c r="D351" s="402">
        <f aca="true" t="shared" si="87" ref="D351:D359">E351+F351+G351+H351+I351+J351</f>
        <v>61443</v>
      </c>
      <c r="E351" s="405">
        <v>15981</v>
      </c>
      <c r="F351" s="405"/>
      <c r="G351" s="405"/>
      <c r="H351" s="405">
        <v>23043</v>
      </c>
      <c r="I351" s="405">
        <v>3300</v>
      </c>
      <c r="J351" s="405">
        <v>19119</v>
      </c>
      <c r="K351" s="405"/>
      <c r="L351" s="405">
        <v>14000</v>
      </c>
      <c r="M351" s="405" t="e">
        <f>'03'!#REF!+'04'!#REF!</f>
        <v>#REF!</v>
      </c>
      <c r="N351" s="405" t="e">
        <f t="shared" si="82"/>
        <v>#REF!</v>
      </c>
      <c r="O351" s="405" t="e">
        <f>#REF!</f>
        <v>#REF!</v>
      </c>
      <c r="P351" s="405" t="e">
        <f t="shared" si="83"/>
        <v>#REF!</v>
      </c>
    </row>
    <row r="352" spans="1:16" ht="24.75" customHeight="1" hidden="1">
      <c r="A352" s="415" t="s">
        <v>55</v>
      </c>
      <c r="B352" s="416" t="s">
        <v>140</v>
      </c>
      <c r="C352" s="402">
        <f t="shared" si="86"/>
        <v>0</v>
      </c>
      <c r="D352" s="402">
        <f t="shared" si="87"/>
        <v>0</v>
      </c>
      <c r="E352" s="405"/>
      <c r="F352" s="405"/>
      <c r="G352" s="405"/>
      <c r="H352" s="405"/>
      <c r="I352" s="405"/>
      <c r="J352" s="405"/>
      <c r="K352" s="405"/>
      <c r="L352" s="405"/>
      <c r="M352" s="405" t="e">
        <f>'03'!#REF!+'04'!#REF!</f>
        <v>#REF!</v>
      </c>
      <c r="N352" s="405" t="e">
        <f t="shared" si="82"/>
        <v>#REF!</v>
      </c>
      <c r="O352" s="405" t="e">
        <f>#REF!</f>
        <v>#REF!</v>
      </c>
      <c r="P352" s="405" t="e">
        <f t="shared" si="83"/>
        <v>#REF!</v>
      </c>
    </row>
    <row r="353" spans="1:16" ht="24.75" customHeight="1" hidden="1">
      <c r="A353" s="415" t="s">
        <v>141</v>
      </c>
      <c r="B353" s="416" t="s">
        <v>201</v>
      </c>
      <c r="C353" s="402">
        <f t="shared" si="86"/>
        <v>0</v>
      </c>
      <c r="D353" s="402">
        <f t="shared" si="87"/>
        <v>0</v>
      </c>
      <c r="E353" s="405"/>
      <c r="F353" s="405"/>
      <c r="G353" s="405"/>
      <c r="H353" s="405"/>
      <c r="I353" s="405"/>
      <c r="J353" s="405"/>
      <c r="K353" s="405"/>
      <c r="L353" s="405"/>
      <c r="M353" s="405" t="e">
        <f>'03'!#REF!</f>
        <v>#REF!</v>
      </c>
      <c r="N353" s="405" t="e">
        <f t="shared" si="82"/>
        <v>#REF!</v>
      </c>
      <c r="O353" s="405" t="e">
        <f>#REF!</f>
        <v>#REF!</v>
      </c>
      <c r="P353" s="405" t="e">
        <f t="shared" si="83"/>
        <v>#REF!</v>
      </c>
    </row>
    <row r="354" spans="1:16" ht="24.75" customHeight="1" hidden="1">
      <c r="A354" s="415" t="s">
        <v>143</v>
      </c>
      <c r="B354" s="416" t="s">
        <v>142</v>
      </c>
      <c r="C354" s="402">
        <f t="shared" si="86"/>
        <v>253354</v>
      </c>
      <c r="D354" s="402">
        <f t="shared" si="87"/>
        <v>1900</v>
      </c>
      <c r="E354" s="405">
        <v>200</v>
      </c>
      <c r="F354" s="405"/>
      <c r="G354" s="405"/>
      <c r="H354" s="405">
        <v>1700</v>
      </c>
      <c r="I354" s="405"/>
      <c r="J354" s="405"/>
      <c r="K354" s="405"/>
      <c r="L354" s="405">
        <v>251454</v>
      </c>
      <c r="M354" s="405" t="e">
        <f>'03'!#REF!+'04'!#REF!</f>
        <v>#REF!</v>
      </c>
      <c r="N354" s="405" t="e">
        <f t="shared" si="82"/>
        <v>#REF!</v>
      </c>
      <c r="O354" s="405" t="e">
        <f>#REF!</f>
        <v>#REF!</v>
      </c>
      <c r="P354" s="405" t="e">
        <f t="shared" si="83"/>
        <v>#REF!</v>
      </c>
    </row>
    <row r="355" spans="1:16" ht="24.75" customHeight="1" hidden="1">
      <c r="A355" s="415" t="s">
        <v>145</v>
      </c>
      <c r="B355" s="416" t="s">
        <v>144</v>
      </c>
      <c r="C355" s="402">
        <f t="shared" si="86"/>
        <v>0</v>
      </c>
      <c r="D355" s="402">
        <f t="shared" si="87"/>
        <v>0</v>
      </c>
      <c r="E355" s="405"/>
      <c r="F355" s="405"/>
      <c r="G355" s="405"/>
      <c r="H355" s="405"/>
      <c r="I355" s="405"/>
      <c r="J355" s="405"/>
      <c r="K355" s="405"/>
      <c r="L355" s="405"/>
      <c r="M355" s="405" t="e">
        <f>'03'!#REF!+'04'!#REF!</f>
        <v>#REF!</v>
      </c>
      <c r="N355" s="405" t="e">
        <f t="shared" si="82"/>
        <v>#REF!</v>
      </c>
      <c r="O355" s="405" t="e">
        <f>#REF!</f>
        <v>#REF!</v>
      </c>
      <c r="P355" s="405" t="e">
        <f t="shared" si="83"/>
        <v>#REF!</v>
      </c>
    </row>
    <row r="356" spans="1:16" ht="24.75" customHeight="1" hidden="1">
      <c r="A356" s="415" t="s">
        <v>147</v>
      </c>
      <c r="B356" s="416" t="s">
        <v>146</v>
      </c>
      <c r="C356" s="402">
        <f t="shared" si="86"/>
        <v>0</v>
      </c>
      <c r="D356" s="402">
        <f t="shared" si="87"/>
        <v>0</v>
      </c>
      <c r="E356" s="405"/>
      <c r="F356" s="405"/>
      <c r="G356" s="405"/>
      <c r="H356" s="405"/>
      <c r="I356" s="405"/>
      <c r="J356" s="405"/>
      <c r="K356" s="405"/>
      <c r="L356" s="405"/>
      <c r="M356" s="405" t="e">
        <f>'03'!#REF!+'04'!#REF!</f>
        <v>#REF!</v>
      </c>
      <c r="N356" s="405" t="e">
        <f t="shared" si="82"/>
        <v>#REF!</v>
      </c>
      <c r="O356" s="405" t="e">
        <f>#REF!</f>
        <v>#REF!</v>
      </c>
      <c r="P356" s="405" t="e">
        <f t="shared" si="83"/>
        <v>#REF!</v>
      </c>
    </row>
    <row r="357" spans="1:16" ht="24.75" customHeight="1" hidden="1">
      <c r="A357" s="415" t="s">
        <v>149</v>
      </c>
      <c r="B357" s="418" t="s">
        <v>148</v>
      </c>
      <c r="C357" s="402">
        <f t="shared" si="86"/>
        <v>0</v>
      </c>
      <c r="D357" s="402">
        <f t="shared" si="87"/>
        <v>0</v>
      </c>
      <c r="E357" s="405"/>
      <c r="F357" s="405"/>
      <c r="G357" s="405"/>
      <c r="H357" s="405"/>
      <c r="I357" s="405"/>
      <c r="J357" s="405"/>
      <c r="K357" s="405"/>
      <c r="L357" s="405"/>
      <c r="M357" s="405" t="e">
        <f>'03'!#REF!+'04'!#REF!</f>
        <v>#REF!</v>
      </c>
      <c r="N357" s="405" t="e">
        <f t="shared" si="82"/>
        <v>#REF!</v>
      </c>
      <c r="O357" s="405" t="e">
        <f>#REF!</f>
        <v>#REF!</v>
      </c>
      <c r="P357" s="405" t="e">
        <f t="shared" si="83"/>
        <v>#REF!</v>
      </c>
    </row>
    <row r="358" spans="1:16" ht="24.75" customHeight="1" hidden="1">
      <c r="A358" s="415" t="s">
        <v>185</v>
      </c>
      <c r="B358" s="416" t="s">
        <v>150</v>
      </c>
      <c r="C358" s="402">
        <f t="shared" si="86"/>
        <v>127102</v>
      </c>
      <c r="D358" s="402">
        <f t="shared" si="87"/>
        <v>0</v>
      </c>
      <c r="E358" s="405"/>
      <c r="F358" s="405"/>
      <c r="G358" s="405"/>
      <c r="H358" s="405"/>
      <c r="I358" s="405"/>
      <c r="J358" s="405"/>
      <c r="K358" s="405"/>
      <c r="L358" s="405">
        <v>127102</v>
      </c>
      <c r="M358" s="405" t="e">
        <f>'03'!#REF!+'04'!#REF!</f>
        <v>#REF!</v>
      </c>
      <c r="N358" s="405" t="e">
        <f t="shared" si="82"/>
        <v>#REF!</v>
      </c>
      <c r="O358" s="405" t="e">
        <f>#REF!</f>
        <v>#REF!</v>
      </c>
      <c r="P358" s="405" t="e">
        <f t="shared" si="83"/>
        <v>#REF!</v>
      </c>
    </row>
    <row r="359" spans="1:16" ht="24.75" customHeight="1" hidden="1">
      <c r="A359" s="393" t="s">
        <v>53</v>
      </c>
      <c r="B359" s="394" t="s">
        <v>151</v>
      </c>
      <c r="C359" s="402">
        <f t="shared" si="86"/>
        <v>144532</v>
      </c>
      <c r="D359" s="402">
        <f t="shared" si="87"/>
        <v>144532</v>
      </c>
      <c r="E359" s="405">
        <v>17435</v>
      </c>
      <c r="F359" s="405"/>
      <c r="G359" s="405">
        <v>127097</v>
      </c>
      <c r="H359" s="405"/>
      <c r="I359" s="405"/>
      <c r="J359" s="405"/>
      <c r="K359" s="405"/>
      <c r="L359" s="405"/>
      <c r="M359" s="402" t="e">
        <f>'03'!#REF!+'04'!#REF!</f>
        <v>#REF!</v>
      </c>
      <c r="N359" s="402" t="e">
        <f t="shared" si="82"/>
        <v>#REF!</v>
      </c>
      <c r="O359" s="402" t="e">
        <f>#REF!</f>
        <v>#REF!</v>
      </c>
      <c r="P359" s="402" t="e">
        <f t="shared" si="83"/>
        <v>#REF!</v>
      </c>
    </row>
    <row r="360" spans="1:16" ht="24.75" customHeight="1" hidden="1">
      <c r="A360" s="434" t="s">
        <v>76</v>
      </c>
      <c r="B360" s="457" t="s">
        <v>213</v>
      </c>
      <c r="C360" s="441">
        <f>(C351+C352+C353)/C350</f>
        <v>0.16548182821195045</v>
      </c>
      <c r="D360" s="395">
        <f aca="true" t="shared" si="88" ref="D360:L360">(D351+D352+D353)/D350</f>
        <v>0.9700045782485831</v>
      </c>
      <c r="E360" s="407">
        <f t="shared" si="88"/>
        <v>0.9876398244855077</v>
      </c>
      <c r="F360" s="407" t="e">
        <f t="shared" si="88"/>
        <v>#DIV/0!</v>
      </c>
      <c r="G360" s="407" t="e">
        <f t="shared" si="88"/>
        <v>#DIV/0!</v>
      </c>
      <c r="H360" s="407">
        <f t="shared" si="88"/>
        <v>0.9312936992280645</v>
      </c>
      <c r="I360" s="407">
        <f t="shared" si="88"/>
        <v>1</v>
      </c>
      <c r="J360" s="407">
        <f t="shared" si="88"/>
        <v>1</v>
      </c>
      <c r="K360" s="407" t="e">
        <f t="shared" si="88"/>
        <v>#DIV/0!</v>
      </c>
      <c r="L360" s="407">
        <f t="shared" si="88"/>
        <v>0.03566370148462895</v>
      </c>
      <c r="M360" s="411"/>
      <c r="N360" s="458"/>
      <c r="O360" s="458"/>
      <c r="P360" s="458"/>
    </row>
    <row r="361" spans="1:16" ht="17.25" hidden="1">
      <c r="A361" s="1277" t="s">
        <v>492</v>
      </c>
      <c r="B361" s="1277"/>
      <c r="C361" s="405">
        <f>C344-C347-C348-C349</f>
        <v>0</v>
      </c>
      <c r="D361" s="405">
        <f aca="true" t="shared" si="89" ref="D361:L361">D344-D347-D348-D349</f>
        <v>0</v>
      </c>
      <c r="E361" s="405">
        <f t="shared" si="89"/>
        <v>0</v>
      </c>
      <c r="F361" s="405">
        <f t="shared" si="89"/>
        <v>0</v>
      </c>
      <c r="G361" s="405">
        <f t="shared" si="89"/>
        <v>0</v>
      </c>
      <c r="H361" s="405">
        <f t="shared" si="89"/>
        <v>0</v>
      </c>
      <c r="I361" s="405">
        <f t="shared" si="89"/>
        <v>0</v>
      </c>
      <c r="J361" s="405">
        <f t="shared" si="89"/>
        <v>0</v>
      </c>
      <c r="K361" s="405">
        <f t="shared" si="89"/>
        <v>0</v>
      </c>
      <c r="L361" s="405">
        <f t="shared" si="89"/>
        <v>0</v>
      </c>
      <c r="M361" s="411"/>
      <c r="N361" s="458"/>
      <c r="O361" s="458"/>
      <c r="P361" s="458"/>
    </row>
    <row r="362" spans="1:16" ht="17.25" hidden="1">
      <c r="A362" s="1272" t="s">
        <v>493</v>
      </c>
      <c r="B362" s="1272"/>
      <c r="C362" s="405">
        <f>C349-C350-C359</f>
        <v>0</v>
      </c>
      <c r="D362" s="405">
        <f aca="true" t="shared" si="90" ref="D362:L362">D349-D350-D359</f>
        <v>0</v>
      </c>
      <c r="E362" s="405">
        <f t="shared" si="90"/>
        <v>0</v>
      </c>
      <c r="F362" s="405">
        <f t="shared" si="90"/>
        <v>0</v>
      </c>
      <c r="G362" s="405">
        <f t="shared" si="90"/>
        <v>0</v>
      </c>
      <c r="H362" s="405">
        <f t="shared" si="90"/>
        <v>0</v>
      </c>
      <c r="I362" s="405">
        <f t="shared" si="90"/>
        <v>0</v>
      </c>
      <c r="J362" s="405">
        <f t="shared" si="90"/>
        <v>0</v>
      </c>
      <c r="K362" s="405">
        <f t="shared" si="90"/>
        <v>0</v>
      </c>
      <c r="L362" s="405">
        <f t="shared" si="90"/>
        <v>0</v>
      </c>
      <c r="M362" s="411"/>
      <c r="N362" s="458"/>
      <c r="O362" s="458"/>
      <c r="P362" s="458"/>
    </row>
    <row r="363" spans="1:16" ht="18.75" hidden="1">
      <c r="A363" s="443"/>
      <c r="B363" s="459" t="s">
        <v>512</v>
      </c>
      <c r="C363" s="459"/>
      <c r="D363" s="435"/>
      <c r="E363" s="435"/>
      <c r="F363" s="435"/>
      <c r="G363" s="1269" t="s">
        <v>512</v>
      </c>
      <c r="H363" s="1269"/>
      <c r="I363" s="1269"/>
      <c r="J363" s="1269"/>
      <c r="K363" s="1269"/>
      <c r="L363" s="1269"/>
      <c r="M363" s="446"/>
      <c r="N363" s="446"/>
      <c r="O363" s="446"/>
      <c r="P363" s="446"/>
    </row>
    <row r="364" spans="1:16" ht="18.75" hidden="1">
      <c r="A364" s="1270" t="s">
        <v>4</v>
      </c>
      <c r="B364" s="1270"/>
      <c r="C364" s="1270"/>
      <c r="D364" s="1270"/>
      <c r="E364" s="435"/>
      <c r="F364" s="435"/>
      <c r="G364" s="460"/>
      <c r="H364" s="1271" t="s">
        <v>513</v>
      </c>
      <c r="I364" s="1271"/>
      <c r="J364" s="1271"/>
      <c r="K364" s="1271"/>
      <c r="L364" s="1271"/>
      <c r="M364" s="446"/>
      <c r="N364" s="446"/>
      <c r="O364" s="446"/>
      <c r="P364" s="446"/>
    </row>
    <row r="365" ht="15" hidden="1"/>
    <row r="366" ht="15" hidden="1"/>
    <row r="367" ht="15" hidden="1"/>
    <row r="368" ht="15" hidden="1"/>
    <row r="369" ht="15" hidden="1"/>
    <row r="370" ht="15" hidden="1"/>
    <row r="371" ht="15" hidden="1"/>
    <row r="372" ht="15" hidden="1"/>
    <row r="373" ht="15" hidden="1"/>
    <row r="374" ht="15" hidden="1"/>
    <row r="375" ht="15" hidden="1"/>
    <row r="376" ht="15" hidden="1"/>
    <row r="377" spans="1:13" ht="16.5" hidden="1">
      <c r="A377" s="1295" t="s">
        <v>33</v>
      </c>
      <c r="B377" s="1296"/>
      <c r="C377" s="442"/>
      <c r="D377" s="1297" t="s">
        <v>79</v>
      </c>
      <c r="E377" s="1297"/>
      <c r="F377" s="1297"/>
      <c r="G377" s="1297"/>
      <c r="H377" s="1297"/>
      <c r="I377" s="1297"/>
      <c r="J377" s="1297"/>
      <c r="K377" s="1298"/>
      <c r="L377" s="1298"/>
      <c r="M377" s="446"/>
    </row>
    <row r="378" spans="1:13" ht="16.5" hidden="1">
      <c r="A378" s="1279" t="s">
        <v>339</v>
      </c>
      <c r="B378" s="1279"/>
      <c r="C378" s="1279"/>
      <c r="D378" s="1297" t="s">
        <v>214</v>
      </c>
      <c r="E378" s="1297"/>
      <c r="F378" s="1297"/>
      <c r="G378" s="1297"/>
      <c r="H378" s="1297"/>
      <c r="I378" s="1297"/>
      <c r="J378" s="1297"/>
      <c r="K378" s="1299" t="s">
        <v>507</v>
      </c>
      <c r="L378" s="1299"/>
      <c r="M378" s="443"/>
    </row>
    <row r="379" spans="1:13" ht="16.5" hidden="1">
      <c r="A379" s="1279" t="s">
        <v>340</v>
      </c>
      <c r="B379" s="1279"/>
      <c r="C379" s="408"/>
      <c r="D379" s="1300" t="s">
        <v>11</v>
      </c>
      <c r="E379" s="1300"/>
      <c r="F379" s="1300"/>
      <c r="G379" s="1300"/>
      <c r="H379" s="1300"/>
      <c r="I379" s="1300"/>
      <c r="J379" s="1300"/>
      <c r="K379" s="1298"/>
      <c r="L379" s="1298"/>
      <c r="M379" s="446"/>
    </row>
    <row r="380" spans="1:13" ht="15.75" hidden="1">
      <c r="A380" s="419" t="s">
        <v>119</v>
      </c>
      <c r="B380" s="419"/>
      <c r="C380" s="409"/>
      <c r="D380" s="447"/>
      <c r="E380" s="447"/>
      <c r="F380" s="448"/>
      <c r="G380" s="448"/>
      <c r="H380" s="448"/>
      <c r="I380" s="448"/>
      <c r="J380" s="448"/>
      <c r="K380" s="1278"/>
      <c r="L380" s="1278"/>
      <c r="M380" s="443"/>
    </row>
    <row r="381" spans="1:13" ht="15.75" hidden="1">
      <c r="A381" s="447"/>
      <c r="B381" s="447" t="s">
        <v>94</v>
      </c>
      <c r="C381" s="405">
        <v>2566605</v>
      </c>
      <c r="D381" s="405">
        <v>891117</v>
      </c>
      <c r="E381" s="405">
        <v>322557</v>
      </c>
      <c r="F381" s="405"/>
      <c r="G381" s="405">
        <v>305560</v>
      </c>
      <c r="H381" s="405"/>
      <c r="I381" s="405">
        <v>263000</v>
      </c>
      <c r="J381" s="405"/>
      <c r="K381" s="405">
        <v>1675488</v>
      </c>
      <c r="L381" s="405"/>
      <c r="M381" s="443"/>
    </row>
    <row r="382" spans="1:13" ht="15.75" hidden="1">
      <c r="A382" s="900" t="s">
        <v>71</v>
      </c>
      <c r="B382" s="901"/>
      <c r="C382" s="1280" t="s">
        <v>38</v>
      </c>
      <c r="D382" s="1286" t="s">
        <v>337</v>
      </c>
      <c r="E382" s="1286"/>
      <c r="F382" s="1286"/>
      <c r="G382" s="1286"/>
      <c r="H382" s="1286"/>
      <c r="I382" s="1286"/>
      <c r="J382" s="1286"/>
      <c r="K382" s="1286"/>
      <c r="L382" s="1286"/>
      <c r="M382" s="446"/>
    </row>
    <row r="383" spans="1:13" ht="15.75" hidden="1">
      <c r="A383" s="902"/>
      <c r="B383" s="903"/>
      <c r="C383" s="1280"/>
      <c r="D383" s="1287" t="s">
        <v>205</v>
      </c>
      <c r="E383" s="1288"/>
      <c r="F383" s="1288"/>
      <c r="G383" s="1288"/>
      <c r="H383" s="1288"/>
      <c r="I383" s="1288"/>
      <c r="J383" s="1289"/>
      <c r="K383" s="1290" t="s">
        <v>206</v>
      </c>
      <c r="L383" s="1290" t="s">
        <v>207</v>
      </c>
      <c r="M383" s="443"/>
    </row>
    <row r="384" spans="1:13" ht="15.75" hidden="1">
      <c r="A384" s="902"/>
      <c r="B384" s="903"/>
      <c r="C384" s="1280"/>
      <c r="D384" s="1281" t="s">
        <v>37</v>
      </c>
      <c r="E384" s="1283" t="s">
        <v>7</v>
      </c>
      <c r="F384" s="1284"/>
      <c r="G384" s="1284"/>
      <c r="H384" s="1284"/>
      <c r="I384" s="1284"/>
      <c r="J384" s="1285"/>
      <c r="K384" s="1291"/>
      <c r="L384" s="1293"/>
      <c r="M384" s="443"/>
    </row>
    <row r="385" spans="1:16" ht="15.75" hidden="1">
      <c r="A385" s="1301"/>
      <c r="B385" s="1302"/>
      <c r="C385" s="1280"/>
      <c r="D385" s="1281"/>
      <c r="E385" s="449" t="s">
        <v>208</v>
      </c>
      <c r="F385" s="449" t="s">
        <v>209</v>
      </c>
      <c r="G385" s="449" t="s">
        <v>210</v>
      </c>
      <c r="H385" s="449" t="s">
        <v>211</v>
      </c>
      <c r="I385" s="449" t="s">
        <v>341</v>
      </c>
      <c r="J385" s="449" t="s">
        <v>212</v>
      </c>
      <c r="K385" s="1292"/>
      <c r="L385" s="1294"/>
      <c r="M385" s="1274" t="s">
        <v>494</v>
      </c>
      <c r="N385" s="1274"/>
      <c r="O385" s="1274"/>
      <c r="P385" s="1274"/>
    </row>
    <row r="386" spans="1:16" ht="15" hidden="1">
      <c r="A386" s="1275" t="s">
        <v>6</v>
      </c>
      <c r="B386" s="1276"/>
      <c r="C386" s="450">
        <v>1</v>
      </c>
      <c r="D386" s="451">
        <v>2</v>
      </c>
      <c r="E386" s="450">
        <v>3</v>
      </c>
      <c r="F386" s="451">
        <v>4</v>
      </c>
      <c r="G386" s="450">
        <v>5</v>
      </c>
      <c r="H386" s="451">
        <v>6</v>
      </c>
      <c r="I386" s="450">
        <v>7</v>
      </c>
      <c r="J386" s="451">
        <v>8</v>
      </c>
      <c r="K386" s="450">
        <v>9</v>
      </c>
      <c r="L386" s="451">
        <v>10</v>
      </c>
      <c r="M386" s="452" t="s">
        <v>495</v>
      </c>
      <c r="N386" s="453" t="s">
        <v>498</v>
      </c>
      <c r="O386" s="453" t="s">
        <v>496</v>
      </c>
      <c r="P386" s="453" t="s">
        <v>497</v>
      </c>
    </row>
    <row r="387" spans="1:16" ht="24.75" customHeight="1" hidden="1">
      <c r="A387" s="412" t="s">
        <v>0</v>
      </c>
      <c r="B387" s="413" t="s">
        <v>131</v>
      </c>
      <c r="C387" s="402">
        <f>C388+C389</f>
        <v>6961324</v>
      </c>
      <c r="D387" s="402">
        <f aca="true" t="shared" si="91" ref="D387:L387">D388+D389</f>
        <v>1160486</v>
      </c>
      <c r="E387" s="402">
        <f t="shared" si="91"/>
        <v>331649</v>
      </c>
      <c r="F387" s="402">
        <f t="shared" si="91"/>
        <v>0</v>
      </c>
      <c r="G387" s="402">
        <f t="shared" si="91"/>
        <v>382410</v>
      </c>
      <c r="H387" s="402">
        <f t="shared" si="91"/>
        <v>109701</v>
      </c>
      <c r="I387" s="402">
        <f t="shared" si="91"/>
        <v>278351</v>
      </c>
      <c r="J387" s="402">
        <f t="shared" si="91"/>
        <v>58375</v>
      </c>
      <c r="K387" s="402">
        <f t="shared" si="91"/>
        <v>0</v>
      </c>
      <c r="L387" s="402">
        <f t="shared" si="91"/>
        <v>5800838</v>
      </c>
      <c r="M387" s="402" t="e">
        <f>'03'!#REF!+'04'!#REF!</f>
        <v>#REF!</v>
      </c>
      <c r="N387" s="402" t="e">
        <f>C387-M387</f>
        <v>#REF!</v>
      </c>
      <c r="O387" s="402" t="e">
        <f>#REF!</f>
        <v>#REF!</v>
      </c>
      <c r="P387" s="402" t="e">
        <f>C387-O387</f>
        <v>#REF!</v>
      </c>
    </row>
    <row r="388" spans="1:16" ht="24.75" customHeight="1" hidden="1">
      <c r="A388" s="415">
        <v>1</v>
      </c>
      <c r="B388" s="416" t="s">
        <v>132</v>
      </c>
      <c r="C388" s="402">
        <f>D388+K388+L388</f>
        <v>2566605</v>
      </c>
      <c r="D388" s="402">
        <f>E388+F388+G388+H388+I388+J388</f>
        <v>891117</v>
      </c>
      <c r="E388" s="405">
        <v>322507</v>
      </c>
      <c r="F388" s="405">
        <v>0</v>
      </c>
      <c r="G388" s="405">
        <v>312410</v>
      </c>
      <c r="H388" s="405">
        <v>0</v>
      </c>
      <c r="I388" s="405">
        <v>256200</v>
      </c>
      <c r="J388" s="405">
        <v>0</v>
      </c>
      <c r="K388" s="405">
        <v>0</v>
      </c>
      <c r="L388" s="405">
        <v>1675488</v>
      </c>
      <c r="M388" s="405" t="e">
        <f>'03'!#REF!+'04'!#REF!</f>
        <v>#REF!</v>
      </c>
      <c r="N388" s="405" t="e">
        <f aca="true" t="shared" si="92" ref="N388:N402">C388-M388</f>
        <v>#REF!</v>
      </c>
      <c r="O388" s="405" t="e">
        <f>#REF!</f>
        <v>#REF!</v>
      </c>
      <c r="P388" s="405" t="e">
        <f aca="true" t="shared" si="93" ref="P388:P402">C388-O388</f>
        <v>#REF!</v>
      </c>
    </row>
    <row r="389" spans="1:16" ht="24.75" customHeight="1" hidden="1">
      <c r="A389" s="415">
        <v>2</v>
      </c>
      <c r="B389" s="416" t="s">
        <v>133</v>
      </c>
      <c r="C389" s="402">
        <f>D389+K389+L389</f>
        <v>4394719</v>
      </c>
      <c r="D389" s="402">
        <f>E389+F389+G389+H389+I389+J389</f>
        <v>269369</v>
      </c>
      <c r="E389" s="405">
        <v>9142</v>
      </c>
      <c r="F389" s="405">
        <v>0</v>
      </c>
      <c r="G389" s="405">
        <v>70000</v>
      </c>
      <c r="H389" s="405">
        <v>109701</v>
      </c>
      <c r="I389" s="405">
        <v>22151</v>
      </c>
      <c r="J389" s="405">
        <v>58375</v>
      </c>
      <c r="K389" s="405">
        <v>0</v>
      </c>
      <c r="L389" s="405">
        <v>4125350</v>
      </c>
      <c r="M389" s="405" t="e">
        <f>'03'!#REF!+'04'!#REF!</f>
        <v>#REF!</v>
      </c>
      <c r="N389" s="405" t="e">
        <f t="shared" si="92"/>
        <v>#REF!</v>
      </c>
      <c r="O389" s="405" t="e">
        <f>#REF!</f>
        <v>#REF!</v>
      </c>
      <c r="P389" s="405" t="e">
        <f t="shared" si="93"/>
        <v>#REF!</v>
      </c>
    </row>
    <row r="390" spans="1:16" ht="24.75" customHeight="1" hidden="1">
      <c r="A390" s="393" t="s">
        <v>1</v>
      </c>
      <c r="B390" s="394" t="s">
        <v>134</v>
      </c>
      <c r="C390" s="402">
        <f>D390+K390+L390</f>
        <v>950</v>
      </c>
      <c r="D390" s="402">
        <f>E390+F390+G390+H390+I390+J390</f>
        <v>950</v>
      </c>
      <c r="E390" s="405">
        <v>200</v>
      </c>
      <c r="F390" s="405">
        <v>0</v>
      </c>
      <c r="G390" s="405">
        <v>0</v>
      </c>
      <c r="H390" s="405">
        <v>0</v>
      </c>
      <c r="I390" s="405">
        <v>750</v>
      </c>
      <c r="J390" s="405">
        <v>0</v>
      </c>
      <c r="K390" s="405">
        <v>0</v>
      </c>
      <c r="L390" s="405">
        <v>0</v>
      </c>
      <c r="M390" s="405" t="e">
        <f>'03'!#REF!+'04'!#REF!</f>
        <v>#REF!</v>
      </c>
      <c r="N390" s="405" t="e">
        <f t="shared" si="92"/>
        <v>#REF!</v>
      </c>
      <c r="O390" s="405" t="e">
        <f>#REF!</f>
        <v>#REF!</v>
      </c>
      <c r="P390" s="405" t="e">
        <f t="shared" si="93"/>
        <v>#REF!</v>
      </c>
    </row>
    <row r="391" spans="1:16" ht="24.75" customHeight="1" hidden="1">
      <c r="A391" s="393" t="s">
        <v>9</v>
      </c>
      <c r="B391" s="394" t="s">
        <v>135</v>
      </c>
      <c r="C391" s="402">
        <f>D391+K391+L391</f>
        <v>0</v>
      </c>
      <c r="D391" s="402">
        <f>E391+F391+G391+H391+I391+J391</f>
        <v>0</v>
      </c>
      <c r="E391" s="405">
        <v>0</v>
      </c>
      <c r="F391" s="405">
        <v>0</v>
      </c>
      <c r="G391" s="405">
        <v>0</v>
      </c>
      <c r="H391" s="405">
        <v>0</v>
      </c>
      <c r="I391" s="405">
        <v>0</v>
      </c>
      <c r="J391" s="405">
        <v>0</v>
      </c>
      <c r="K391" s="405">
        <v>0</v>
      </c>
      <c r="L391" s="405">
        <v>0</v>
      </c>
      <c r="M391" s="405" t="e">
        <f>'03'!#REF!+'04'!#REF!</f>
        <v>#REF!</v>
      </c>
      <c r="N391" s="405" t="e">
        <f t="shared" si="92"/>
        <v>#REF!</v>
      </c>
      <c r="O391" s="405" t="e">
        <f>#REF!</f>
        <v>#REF!</v>
      </c>
      <c r="P391" s="405" t="e">
        <f t="shared" si="93"/>
        <v>#REF!</v>
      </c>
    </row>
    <row r="392" spans="1:16" ht="24.75" customHeight="1" hidden="1">
      <c r="A392" s="393" t="s">
        <v>136</v>
      </c>
      <c r="B392" s="394" t="s">
        <v>137</v>
      </c>
      <c r="C392" s="402">
        <f>C393+C402</f>
        <v>6960374</v>
      </c>
      <c r="D392" s="402">
        <f aca="true" t="shared" si="94" ref="D392:L392">D393+D402</f>
        <v>1159536</v>
      </c>
      <c r="E392" s="402">
        <f t="shared" si="94"/>
        <v>331449</v>
      </c>
      <c r="F392" s="402">
        <f t="shared" si="94"/>
        <v>0</v>
      </c>
      <c r="G392" s="402">
        <f t="shared" si="94"/>
        <v>382410</v>
      </c>
      <c r="H392" s="402">
        <f t="shared" si="94"/>
        <v>109701</v>
      </c>
      <c r="I392" s="402">
        <f t="shared" si="94"/>
        <v>277601</v>
      </c>
      <c r="J392" s="402">
        <f t="shared" si="94"/>
        <v>58375</v>
      </c>
      <c r="K392" s="402">
        <f t="shared" si="94"/>
        <v>0</v>
      </c>
      <c r="L392" s="402">
        <f t="shared" si="94"/>
        <v>5800838</v>
      </c>
      <c r="M392" s="402" t="e">
        <f>'03'!#REF!+'04'!#REF!</f>
        <v>#REF!</v>
      </c>
      <c r="N392" s="402" t="e">
        <f t="shared" si="92"/>
        <v>#REF!</v>
      </c>
      <c r="O392" s="402" t="e">
        <f>#REF!</f>
        <v>#REF!</v>
      </c>
      <c r="P392" s="402" t="e">
        <f t="shared" si="93"/>
        <v>#REF!</v>
      </c>
    </row>
    <row r="393" spans="1:16" ht="24.75" customHeight="1" hidden="1">
      <c r="A393" s="393" t="s">
        <v>52</v>
      </c>
      <c r="B393" s="417" t="s">
        <v>138</v>
      </c>
      <c r="C393" s="402">
        <f>SUM(C394:C401)</f>
        <v>6284923</v>
      </c>
      <c r="D393" s="402">
        <f aca="true" t="shared" si="95" ref="D393:L393">SUM(D394:D401)</f>
        <v>484085</v>
      </c>
      <c r="E393" s="402">
        <f t="shared" si="95"/>
        <v>254828</v>
      </c>
      <c r="F393" s="402">
        <f t="shared" si="95"/>
        <v>0</v>
      </c>
      <c r="G393" s="402">
        <f t="shared" si="95"/>
        <v>83280</v>
      </c>
      <c r="H393" s="402">
        <f t="shared" si="95"/>
        <v>1201</v>
      </c>
      <c r="I393" s="402">
        <f t="shared" si="95"/>
        <v>86401</v>
      </c>
      <c r="J393" s="402">
        <f t="shared" si="95"/>
        <v>58375</v>
      </c>
      <c r="K393" s="402">
        <f t="shared" si="95"/>
        <v>0</v>
      </c>
      <c r="L393" s="402">
        <f t="shared" si="95"/>
        <v>5800838</v>
      </c>
      <c r="M393" s="402" t="e">
        <f>'03'!#REF!+'04'!#REF!</f>
        <v>#REF!</v>
      </c>
      <c r="N393" s="402" t="e">
        <f t="shared" si="92"/>
        <v>#REF!</v>
      </c>
      <c r="O393" s="402" t="e">
        <f>#REF!</f>
        <v>#REF!</v>
      </c>
      <c r="P393" s="402" t="e">
        <f t="shared" si="93"/>
        <v>#REF!</v>
      </c>
    </row>
    <row r="394" spans="1:16" ht="24.75" customHeight="1" hidden="1">
      <c r="A394" s="415" t="s">
        <v>54</v>
      </c>
      <c r="B394" s="416" t="s">
        <v>139</v>
      </c>
      <c r="C394" s="402">
        <f aca="true" t="shared" si="96" ref="C394:C402">D394+K394+L394</f>
        <v>88177</v>
      </c>
      <c r="D394" s="402">
        <f aca="true" t="shared" si="97" ref="D394:D402">E394+F394+G394+H394+I394+J394</f>
        <v>75577</v>
      </c>
      <c r="E394" s="405">
        <v>4500</v>
      </c>
      <c r="F394" s="405">
        <v>0</v>
      </c>
      <c r="G394" s="405">
        <v>10000</v>
      </c>
      <c r="H394" s="405">
        <v>1201</v>
      </c>
      <c r="I394" s="405">
        <v>1501</v>
      </c>
      <c r="J394" s="405">
        <v>58375</v>
      </c>
      <c r="K394" s="405">
        <v>0</v>
      </c>
      <c r="L394" s="405">
        <v>12600</v>
      </c>
      <c r="M394" s="405" t="e">
        <f>'03'!#REF!+'04'!#REF!</f>
        <v>#REF!</v>
      </c>
      <c r="N394" s="405" t="e">
        <f t="shared" si="92"/>
        <v>#REF!</v>
      </c>
      <c r="O394" s="405" t="e">
        <f>#REF!</f>
        <v>#REF!</v>
      </c>
      <c r="P394" s="405" t="e">
        <f t="shared" si="93"/>
        <v>#REF!</v>
      </c>
    </row>
    <row r="395" spans="1:16" ht="24.75" customHeight="1" hidden="1">
      <c r="A395" s="415" t="s">
        <v>55</v>
      </c>
      <c r="B395" s="416" t="s">
        <v>140</v>
      </c>
      <c r="C395" s="402">
        <f t="shared" si="96"/>
        <v>0</v>
      </c>
      <c r="D395" s="402">
        <f t="shared" si="97"/>
        <v>0</v>
      </c>
      <c r="E395" s="405">
        <v>0</v>
      </c>
      <c r="F395" s="405">
        <v>0</v>
      </c>
      <c r="G395" s="405">
        <v>0</v>
      </c>
      <c r="H395" s="405">
        <v>0</v>
      </c>
      <c r="I395" s="405">
        <v>0</v>
      </c>
      <c r="J395" s="405">
        <v>0</v>
      </c>
      <c r="K395" s="405">
        <v>0</v>
      </c>
      <c r="L395" s="405">
        <v>0</v>
      </c>
      <c r="M395" s="405" t="e">
        <f>'03'!#REF!+'04'!#REF!</f>
        <v>#REF!</v>
      </c>
      <c r="N395" s="405" t="e">
        <f t="shared" si="92"/>
        <v>#REF!</v>
      </c>
      <c r="O395" s="405" t="e">
        <f>#REF!</f>
        <v>#REF!</v>
      </c>
      <c r="P395" s="405" t="e">
        <f t="shared" si="93"/>
        <v>#REF!</v>
      </c>
    </row>
    <row r="396" spans="1:16" ht="24.75" customHeight="1" hidden="1">
      <c r="A396" s="415" t="s">
        <v>141</v>
      </c>
      <c r="B396" s="416" t="s">
        <v>201</v>
      </c>
      <c r="C396" s="402">
        <f t="shared" si="96"/>
        <v>4500</v>
      </c>
      <c r="D396" s="402">
        <f t="shared" si="97"/>
        <v>4500</v>
      </c>
      <c r="E396" s="405">
        <v>0</v>
      </c>
      <c r="F396" s="405">
        <v>0</v>
      </c>
      <c r="G396" s="405">
        <v>4500</v>
      </c>
      <c r="H396" s="405">
        <v>0</v>
      </c>
      <c r="I396" s="405">
        <v>0</v>
      </c>
      <c r="J396" s="405">
        <v>0</v>
      </c>
      <c r="K396" s="405">
        <v>0</v>
      </c>
      <c r="L396" s="405">
        <v>0</v>
      </c>
      <c r="M396" s="405" t="e">
        <f>'03'!#REF!</f>
        <v>#REF!</v>
      </c>
      <c r="N396" s="405" t="e">
        <f t="shared" si="92"/>
        <v>#REF!</v>
      </c>
      <c r="O396" s="405" t="e">
        <f>#REF!</f>
        <v>#REF!</v>
      </c>
      <c r="P396" s="405" t="e">
        <f t="shared" si="93"/>
        <v>#REF!</v>
      </c>
    </row>
    <row r="397" spans="1:16" ht="24.75" customHeight="1" hidden="1">
      <c r="A397" s="415" t="s">
        <v>143</v>
      </c>
      <c r="B397" s="416" t="s">
        <v>142</v>
      </c>
      <c r="C397" s="402">
        <f t="shared" si="96"/>
        <v>4418051</v>
      </c>
      <c r="D397" s="402">
        <f t="shared" si="97"/>
        <v>108583</v>
      </c>
      <c r="E397" s="405">
        <v>10903</v>
      </c>
      <c r="F397" s="405">
        <v>0</v>
      </c>
      <c r="G397" s="405">
        <v>61780</v>
      </c>
      <c r="H397" s="405">
        <v>0</v>
      </c>
      <c r="I397" s="405">
        <v>35900</v>
      </c>
      <c r="J397" s="405">
        <v>0</v>
      </c>
      <c r="K397" s="405">
        <v>0</v>
      </c>
      <c r="L397" s="405">
        <v>4309468</v>
      </c>
      <c r="M397" s="405" t="e">
        <f>'03'!#REF!+'04'!#REF!</f>
        <v>#REF!</v>
      </c>
      <c r="N397" s="405" t="e">
        <f t="shared" si="92"/>
        <v>#REF!</v>
      </c>
      <c r="O397" s="405" t="e">
        <f>#REF!</f>
        <v>#REF!</v>
      </c>
      <c r="P397" s="405" t="e">
        <f t="shared" si="93"/>
        <v>#REF!</v>
      </c>
    </row>
    <row r="398" spans="1:16" ht="24.75" customHeight="1" hidden="1">
      <c r="A398" s="415" t="s">
        <v>145</v>
      </c>
      <c r="B398" s="416" t="s">
        <v>144</v>
      </c>
      <c r="C398" s="402">
        <f t="shared" si="96"/>
        <v>50472</v>
      </c>
      <c r="D398" s="402">
        <f t="shared" si="97"/>
        <v>50472</v>
      </c>
      <c r="E398" s="405">
        <v>1472</v>
      </c>
      <c r="F398" s="405">
        <v>0</v>
      </c>
      <c r="G398" s="405">
        <v>0</v>
      </c>
      <c r="H398" s="405">
        <v>0</v>
      </c>
      <c r="I398" s="405">
        <v>49000</v>
      </c>
      <c r="J398" s="405">
        <v>0</v>
      </c>
      <c r="K398" s="405">
        <v>0</v>
      </c>
      <c r="L398" s="405">
        <v>0</v>
      </c>
      <c r="M398" s="405" t="e">
        <f>'03'!#REF!+'04'!#REF!</f>
        <v>#REF!</v>
      </c>
      <c r="N398" s="405" t="e">
        <f t="shared" si="92"/>
        <v>#REF!</v>
      </c>
      <c r="O398" s="405" t="e">
        <f>#REF!</f>
        <v>#REF!</v>
      </c>
      <c r="P398" s="405" t="e">
        <f t="shared" si="93"/>
        <v>#REF!</v>
      </c>
    </row>
    <row r="399" spans="1:16" ht="24.75" customHeight="1" hidden="1">
      <c r="A399" s="415" t="s">
        <v>147</v>
      </c>
      <c r="B399" s="416" t="s">
        <v>146</v>
      </c>
      <c r="C399" s="402">
        <f t="shared" si="96"/>
        <v>0</v>
      </c>
      <c r="D399" s="402">
        <f t="shared" si="97"/>
        <v>0</v>
      </c>
      <c r="E399" s="405">
        <v>0</v>
      </c>
      <c r="F399" s="405">
        <v>0</v>
      </c>
      <c r="G399" s="405">
        <v>0</v>
      </c>
      <c r="H399" s="405">
        <v>0</v>
      </c>
      <c r="I399" s="405">
        <v>0</v>
      </c>
      <c r="J399" s="405">
        <v>0</v>
      </c>
      <c r="K399" s="405">
        <v>0</v>
      </c>
      <c r="L399" s="405">
        <v>0</v>
      </c>
      <c r="M399" s="405" t="e">
        <f>'03'!#REF!+'04'!#REF!</f>
        <v>#REF!</v>
      </c>
      <c r="N399" s="405" t="e">
        <f t="shared" si="92"/>
        <v>#REF!</v>
      </c>
      <c r="O399" s="405" t="e">
        <f>#REF!</f>
        <v>#REF!</v>
      </c>
      <c r="P399" s="405" t="e">
        <f t="shared" si="93"/>
        <v>#REF!</v>
      </c>
    </row>
    <row r="400" spans="1:16" ht="24.75" customHeight="1" hidden="1">
      <c r="A400" s="415" t="s">
        <v>149</v>
      </c>
      <c r="B400" s="418" t="s">
        <v>148</v>
      </c>
      <c r="C400" s="402">
        <f t="shared" si="96"/>
        <v>0</v>
      </c>
      <c r="D400" s="402">
        <f t="shared" si="97"/>
        <v>0</v>
      </c>
      <c r="E400" s="405">
        <v>0</v>
      </c>
      <c r="F400" s="405">
        <v>0</v>
      </c>
      <c r="G400" s="405">
        <v>0</v>
      </c>
      <c r="H400" s="405">
        <v>0</v>
      </c>
      <c r="I400" s="405">
        <v>0</v>
      </c>
      <c r="J400" s="405">
        <v>0</v>
      </c>
      <c r="K400" s="405">
        <v>0</v>
      </c>
      <c r="L400" s="405">
        <v>0</v>
      </c>
      <c r="M400" s="405" t="e">
        <f>'03'!#REF!+'04'!#REF!</f>
        <v>#REF!</v>
      </c>
      <c r="N400" s="405" t="e">
        <f t="shared" si="92"/>
        <v>#REF!</v>
      </c>
      <c r="O400" s="405" t="e">
        <f>#REF!</f>
        <v>#REF!</v>
      </c>
      <c r="P400" s="405" t="e">
        <f t="shared" si="93"/>
        <v>#REF!</v>
      </c>
    </row>
    <row r="401" spans="1:16" ht="24.75" customHeight="1" hidden="1">
      <c r="A401" s="415" t="s">
        <v>185</v>
      </c>
      <c r="B401" s="416" t="s">
        <v>150</v>
      </c>
      <c r="C401" s="402">
        <f t="shared" si="96"/>
        <v>1723723</v>
      </c>
      <c r="D401" s="402">
        <f t="shared" si="97"/>
        <v>244953</v>
      </c>
      <c r="E401" s="405">
        <v>237953</v>
      </c>
      <c r="F401" s="405">
        <v>0</v>
      </c>
      <c r="G401" s="405">
        <v>7000</v>
      </c>
      <c r="H401" s="405">
        <v>0</v>
      </c>
      <c r="I401" s="405">
        <v>0</v>
      </c>
      <c r="J401" s="405">
        <v>0</v>
      </c>
      <c r="K401" s="405">
        <v>0</v>
      </c>
      <c r="L401" s="405">
        <v>1478770</v>
      </c>
      <c r="M401" s="405" t="e">
        <f>'03'!#REF!+'04'!#REF!</f>
        <v>#REF!</v>
      </c>
      <c r="N401" s="405" t="e">
        <f t="shared" si="92"/>
        <v>#REF!</v>
      </c>
      <c r="O401" s="405" t="e">
        <f>#REF!</f>
        <v>#REF!</v>
      </c>
      <c r="P401" s="405" t="e">
        <f t="shared" si="93"/>
        <v>#REF!</v>
      </c>
    </row>
    <row r="402" spans="1:16" ht="24.75" customHeight="1" hidden="1">
      <c r="A402" s="393" t="s">
        <v>53</v>
      </c>
      <c r="B402" s="394" t="s">
        <v>151</v>
      </c>
      <c r="C402" s="402">
        <f t="shared" si="96"/>
        <v>675451</v>
      </c>
      <c r="D402" s="402">
        <f t="shared" si="97"/>
        <v>675451</v>
      </c>
      <c r="E402" s="405">
        <v>76621</v>
      </c>
      <c r="F402" s="405">
        <v>0</v>
      </c>
      <c r="G402" s="405">
        <v>299130</v>
      </c>
      <c r="H402" s="405">
        <v>108500</v>
      </c>
      <c r="I402" s="405">
        <v>191200</v>
      </c>
      <c r="J402" s="405">
        <v>0</v>
      </c>
      <c r="K402" s="405">
        <v>0</v>
      </c>
      <c r="L402" s="405">
        <v>0</v>
      </c>
      <c r="M402" s="402" t="e">
        <f>'03'!#REF!+'04'!#REF!</f>
        <v>#REF!</v>
      </c>
      <c r="N402" s="402" t="e">
        <f t="shared" si="92"/>
        <v>#REF!</v>
      </c>
      <c r="O402" s="402" t="e">
        <f>#REF!</f>
        <v>#REF!</v>
      </c>
      <c r="P402" s="402" t="e">
        <f t="shared" si="93"/>
        <v>#REF!</v>
      </c>
    </row>
    <row r="403" spans="1:16" ht="24.75" customHeight="1" hidden="1">
      <c r="A403" s="434" t="s">
        <v>76</v>
      </c>
      <c r="B403" s="457" t="s">
        <v>213</v>
      </c>
      <c r="C403" s="441">
        <f>(C394+C395+C396)/C393</f>
        <v>0.014745924492631016</v>
      </c>
      <c r="D403" s="395">
        <f aca="true" t="shared" si="98" ref="D403:L403">(D394+D395+D396)/D393</f>
        <v>0.16541929619798176</v>
      </c>
      <c r="E403" s="407">
        <f t="shared" si="98"/>
        <v>0.017658969971902617</v>
      </c>
      <c r="F403" s="407" t="e">
        <f t="shared" si="98"/>
        <v>#DIV/0!</v>
      </c>
      <c r="G403" s="407">
        <f t="shared" si="98"/>
        <v>0.17411143131604226</v>
      </c>
      <c r="H403" s="407">
        <f t="shared" si="98"/>
        <v>1</v>
      </c>
      <c r="I403" s="407">
        <f t="shared" si="98"/>
        <v>0.01737248411476719</v>
      </c>
      <c r="J403" s="407">
        <f t="shared" si="98"/>
        <v>1</v>
      </c>
      <c r="K403" s="407" t="e">
        <f t="shared" si="98"/>
        <v>#DIV/0!</v>
      </c>
      <c r="L403" s="407">
        <f t="shared" si="98"/>
        <v>0.0021720999621089227</v>
      </c>
      <c r="M403" s="411"/>
      <c r="N403" s="458"/>
      <c r="O403" s="458"/>
      <c r="P403" s="458"/>
    </row>
    <row r="404" spans="1:16" ht="17.25" hidden="1">
      <c r="A404" s="1277" t="s">
        <v>492</v>
      </c>
      <c r="B404" s="1277"/>
      <c r="C404" s="405">
        <f>C387-C390-C391-C392</f>
        <v>0</v>
      </c>
      <c r="D404" s="405">
        <f aca="true" t="shared" si="99" ref="D404:L404">D387-D390-D391-D392</f>
        <v>0</v>
      </c>
      <c r="E404" s="405">
        <f t="shared" si="99"/>
        <v>0</v>
      </c>
      <c r="F404" s="405">
        <f t="shared" si="99"/>
        <v>0</v>
      </c>
      <c r="G404" s="405">
        <f t="shared" si="99"/>
        <v>0</v>
      </c>
      <c r="H404" s="405">
        <f t="shared" si="99"/>
        <v>0</v>
      </c>
      <c r="I404" s="405">
        <f t="shared" si="99"/>
        <v>0</v>
      </c>
      <c r="J404" s="405">
        <f t="shared" si="99"/>
        <v>0</v>
      </c>
      <c r="K404" s="405">
        <f t="shared" si="99"/>
        <v>0</v>
      </c>
      <c r="L404" s="405">
        <f t="shared" si="99"/>
        <v>0</v>
      </c>
      <c r="M404" s="411"/>
      <c r="N404" s="458"/>
      <c r="O404" s="458"/>
      <c r="P404" s="458"/>
    </row>
    <row r="405" spans="1:16" ht="17.25" hidden="1">
      <c r="A405" s="1272" t="s">
        <v>493</v>
      </c>
      <c r="B405" s="1272"/>
      <c r="C405" s="405">
        <f>C392-C393-C402</f>
        <v>0</v>
      </c>
      <c r="D405" s="405">
        <f aca="true" t="shared" si="100" ref="D405:L405">D392-D393-D402</f>
        <v>0</v>
      </c>
      <c r="E405" s="405">
        <f t="shared" si="100"/>
        <v>0</v>
      </c>
      <c r="F405" s="405">
        <f t="shared" si="100"/>
        <v>0</v>
      </c>
      <c r="G405" s="405">
        <f t="shared" si="100"/>
        <v>0</v>
      </c>
      <c r="H405" s="405">
        <f t="shared" si="100"/>
        <v>0</v>
      </c>
      <c r="I405" s="405">
        <f t="shared" si="100"/>
        <v>0</v>
      </c>
      <c r="J405" s="405">
        <f t="shared" si="100"/>
        <v>0</v>
      </c>
      <c r="K405" s="405">
        <f t="shared" si="100"/>
        <v>0</v>
      </c>
      <c r="L405" s="405">
        <f t="shared" si="100"/>
        <v>0</v>
      </c>
      <c r="M405" s="411"/>
      <c r="N405" s="458"/>
      <c r="O405" s="458"/>
      <c r="P405" s="458"/>
    </row>
    <row r="406" spans="1:16" ht="18.75" hidden="1">
      <c r="A406" s="443"/>
      <c r="B406" s="459" t="s">
        <v>512</v>
      </c>
      <c r="C406" s="459"/>
      <c r="D406" s="435"/>
      <c r="E406" s="435"/>
      <c r="F406" s="435"/>
      <c r="G406" s="1269" t="s">
        <v>512</v>
      </c>
      <c r="H406" s="1269"/>
      <c r="I406" s="1269"/>
      <c r="J406" s="1269"/>
      <c r="K406" s="1269"/>
      <c r="L406" s="1269"/>
      <c r="M406" s="446"/>
      <c r="N406" s="446"/>
      <c r="O406" s="446"/>
      <c r="P406" s="446"/>
    </row>
    <row r="407" spans="1:16" ht="18.75" hidden="1">
      <c r="A407" s="1270" t="s">
        <v>4</v>
      </c>
      <c r="B407" s="1270"/>
      <c r="C407" s="1270"/>
      <c r="D407" s="1270"/>
      <c r="E407" s="435"/>
      <c r="F407" s="435"/>
      <c r="G407" s="460"/>
      <c r="H407" s="1271" t="s">
        <v>513</v>
      </c>
      <c r="I407" s="1271"/>
      <c r="J407" s="1271"/>
      <c r="K407" s="1271"/>
      <c r="L407" s="1271"/>
      <c r="M407" s="446"/>
      <c r="N407" s="446"/>
      <c r="O407" s="446"/>
      <c r="P407" s="446"/>
    </row>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spans="1:13" ht="16.5" hidden="1">
      <c r="A424" s="1295" t="s">
        <v>33</v>
      </c>
      <c r="B424" s="1296"/>
      <c r="C424" s="442"/>
      <c r="D424" s="1297" t="s">
        <v>79</v>
      </c>
      <c r="E424" s="1297"/>
      <c r="F424" s="1297"/>
      <c r="G424" s="1297"/>
      <c r="H424" s="1297"/>
      <c r="I424" s="1297"/>
      <c r="J424" s="1297"/>
      <c r="K424" s="1298"/>
      <c r="L424" s="1298"/>
      <c r="M424" s="446"/>
    </row>
    <row r="425" spans="1:13" ht="16.5" hidden="1">
      <c r="A425" s="1279" t="s">
        <v>339</v>
      </c>
      <c r="B425" s="1279"/>
      <c r="C425" s="1279"/>
      <c r="D425" s="1297" t="s">
        <v>214</v>
      </c>
      <c r="E425" s="1297"/>
      <c r="F425" s="1297"/>
      <c r="G425" s="1297"/>
      <c r="H425" s="1297"/>
      <c r="I425" s="1297"/>
      <c r="J425" s="1297"/>
      <c r="K425" s="1299" t="s">
        <v>508</v>
      </c>
      <c r="L425" s="1299"/>
      <c r="M425" s="443"/>
    </row>
    <row r="426" spans="1:13" ht="16.5" hidden="1">
      <c r="A426" s="1279" t="s">
        <v>340</v>
      </c>
      <c r="B426" s="1279"/>
      <c r="C426" s="408"/>
      <c r="D426" s="1300" t="s">
        <v>11</v>
      </c>
      <c r="E426" s="1300"/>
      <c r="F426" s="1300"/>
      <c r="G426" s="1300"/>
      <c r="H426" s="1300"/>
      <c r="I426" s="1300"/>
      <c r="J426" s="1300"/>
      <c r="K426" s="1298"/>
      <c r="L426" s="1298"/>
      <c r="M426" s="446"/>
    </row>
    <row r="427" spans="1:13" ht="15.75" hidden="1">
      <c r="A427" s="419" t="s">
        <v>119</v>
      </c>
      <c r="B427" s="419"/>
      <c r="C427" s="409"/>
      <c r="D427" s="447"/>
      <c r="E427" s="447"/>
      <c r="F427" s="448"/>
      <c r="G427" s="448"/>
      <c r="H427" s="448"/>
      <c r="I427" s="448"/>
      <c r="J427" s="448"/>
      <c r="K427" s="1278"/>
      <c r="L427" s="1278"/>
      <c r="M427" s="443"/>
    </row>
    <row r="428" spans="1:13" ht="15.75" hidden="1">
      <c r="A428" s="447"/>
      <c r="B428" s="447" t="s">
        <v>94</v>
      </c>
      <c r="C428" s="447"/>
      <c r="D428" s="447"/>
      <c r="E428" s="447"/>
      <c r="F428" s="447"/>
      <c r="G428" s="447"/>
      <c r="H428" s="447"/>
      <c r="I428" s="447"/>
      <c r="J428" s="447"/>
      <c r="K428" s="1282"/>
      <c r="L428" s="1282"/>
      <c r="M428" s="443"/>
    </row>
    <row r="429" spans="1:13" ht="15.75" hidden="1">
      <c r="A429" s="900" t="s">
        <v>71</v>
      </c>
      <c r="B429" s="901"/>
      <c r="C429" s="1280" t="s">
        <v>38</v>
      </c>
      <c r="D429" s="1286" t="s">
        <v>337</v>
      </c>
      <c r="E429" s="1286"/>
      <c r="F429" s="1286"/>
      <c r="G429" s="1286"/>
      <c r="H429" s="1286"/>
      <c r="I429" s="1286"/>
      <c r="J429" s="1286"/>
      <c r="K429" s="1286"/>
      <c r="L429" s="1286"/>
      <c r="M429" s="446"/>
    </row>
    <row r="430" spans="1:13" ht="15.75" hidden="1">
      <c r="A430" s="902"/>
      <c r="B430" s="903"/>
      <c r="C430" s="1280"/>
      <c r="D430" s="1287" t="s">
        <v>205</v>
      </c>
      <c r="E430" s="1288"/>
      <c r="F430" s="1288"/>
      <c r="G430" s="1288"/>
      <c r="H430" s="1288"/>
      <c r="I430" s="1288"/>
      <c r="J430" s="1289"/>
      <c r="K430" s="1290" t="s">
        <v>206</v>
      </c>
      <c r="L430" s="1290" t="s">
        <v>207</v>
      </c>
      <c r="M430" s="443"/>
    </row>
    <row r="431" spans="1:13" ht="15.75" hidden="1">
      <c r="A431" s="902"/>
      <c r="B431" s="903"/>
      <c r="C431" s="1280"/>
      <c r="D431" s="1281" t="s">
        <v>37</v>
      </c>
      <c r="E431" s="1283" t="s">
        <v>7</v>
      </c>
      <c r="F431" s="1284"/>
      <c r="G431" s="1284"/>
      <c r="H431" s="1284"/>
      <c r="I431" s="1284"/>
      <c r="J431" s="1285"/>
      <c r="K431" s="1291"/>
      <c r="L431" s="1293"/>
      <c r="M431" s="443"/>
    </row>
    <row r="432" spans="1:16" ht="15.75" hidden="1">
      <c r="A432" s="1301"/>
      <c r="B432" s="1302"/>
      <c r="C432" s="1280"/>
      <c r="D432" s="1281"/>
      <c r="E432" s="449" t="s">
        <v>208</v>
      </c>
      <c r="F432" s="449" t="s">
        <v>209</v>
      </c>
      <c r="G432" s="449" t="s">
        <v>210</v>
      </c>
      <c r="H432" s="449" t="s">
        <v>211</v>
      </c>
      <c r="I432" s="449" t="s">
        <v>341</v>
      </c>
      <c r="J432" s="449" t="s">
        <v>212</v>
      </c>
      <c r="K432" s="1292"/>
      <c r="L432" s="1294"/>
      <c r="M432" s="1274" t="s">
        <v>494</v>
      </c>
      <c r="N432" s="1274"/>
      <c r="O432" s="1274"/>
      <c r="P432" s="1274"/>
    </row>
    <row r="433" spans="1:16" ht="15" hidden="1">
      <c r="A433" s="1275" t="s">
        <v>6</v>
      </c>
      <c r="B433" s="1276"/>
      <c r="C433" s="450">
        <v>1</v>
      </c>
      <c r="D433" s="451">
        <v>2</v>
      </c>
      <c r="E433" s="450">
        <v>3</v>
      </c>
      <c r="F433" s="451">
        <v>4</v>
      </c>
      <c r="G433" s="450">
        <v>5</v>
      </c>
      <c r="H433" s="451">
        <v>6</v>
      </c>
      <c r="I433" s="450">
        <v>7</v>
      </c>
      <c r="J433" s="451">
        <v>8</v>
      </c>
      <c r="K433" s="450">
        <v>9</v>
      </c>
      <c r="L433" s="451">
        <v>10</v>
      </c>
      <c r="M433" s="452" t="s">
        <v>495</v>
      </c>
      <c r="N433" s="453" t="s">
        <v>498</v>
      </c>
      <c r="O433" s="453" t="s">
        <v>496</v>
      </c>
      <c r="P433" s="453" t="s">
        <v>497</v>
      </c>
    </row>
    <row r="434" spans="1:16" ht="24.75" customHeight="1" hidden="1">
      <c r="A434" s="412" t="s">
        <v>0</v>
      </c>
      <c r="B434" s="413" t="s">
        <v>131</v>
      </c>
      <c r="C434" s="402">
        <f>C435+C436</f>
        <v>5449092</v>
      </c>
      <c r="D434" s="402">
        <f aca="true" t="shared" si="101" ref="D434:L434">D435+D436</f>
        <v>447871</v>
      </c>
      <c r="E434" s="402">
        <f t="shared" si="101"/>
        <v>262468</v>
      </c>
      <c r="F434" s="402">
        <f t="shared" si="101"/>
        <v>0</v>
      </c>
      <c r="G434" s="402">
        <f t="shared" si="101"/>
        <v>115140</v>
      </c>
      <c r="H434" s="402">
        <f t="shared" si="101"/>
        <v>16950</v>
      </c>
      <c r="I434" s="402">
        <f t="shared" si="101"/>
        <v>21311</v>
      </c>
      <c r="J434" s="402">
        <f t="shared" si="101"/>
        <v>32002</v>
      </c>
      <c r="K434" s="402">
        <f t="shared" si="101"/>
        <v>0</v>
      </c>
      <c r="L434" s="402">
        <f t="shared" si="101"/>
        <v>5001221</v>
      </c>
      <c r="M434" s="402" t="e">
        <f>'03'!#REF!+'04'!#REF!</f>
        <v>#REF!</v>
      </c>
      <c r="N434" s="402" t="e">
        <f>C434-M434</f>
        <v>#REF!</v>
      </c>
      <c r="O434" s="402" t="e">
        <f>#REF!</f>
        <v>#REF!</v>
      </c>
      <c r="P434" s="402" t="e">
        <f>C434-O434</f>
        <v>#REF!</v>
      </c>
    </row>
    <row r="435" spans="1:16" ht="24.75" customHeight="1" hidden="1">
      <c r="A435" s="415">
        <v>1</v>
      </c>
      <c r="B435" s="416" t="s">
        <v>132</v>
      </c>
      <c r="C435" s="402">
        <f>D435+K435+L435</f>
        <v>4888044</v>
      </c>
      <c r="D435" s="402">
        <f>E435+F435+G435+H435+I435+J435</f>
        <v>376330</v>
      </c>
      <c r="E435" s="405">
        <v>238379</v>
      </c>
      <c r="F435" s="405"/>
      <c r="G435" s="405">
        <v>115140</v>
      </c>
      <c r="H435" s="405">
        <v>1500</v>
      </c>
      <c r="I435" s="405">
        <v>21311</v>
      </c>
      <c r="J435" s="405"/>
      <c r="K435" s="405"/>
      <c r="L435" s="405">
        <v>4511714</v>
      </c>
      <c r="M435" s="405" t="e">
        <f>'03'!#REF!+'04'!#REF!</f>
        <v>#REF!</v>
      </c>
      <c r="N435" s="405" t="e">
        <f aca="true" t="shared" si="102" ref="N435:N449">C435-M435</f>
        <v>#REF!</v>
      </c>
      <c r="O435" s="405" t="e">
        <f>#REF!</f>
        <v>#REF!</v>
      </c>
      <c r="P435" s="405" t="e">
        <f aca="true" t="shared" si="103" ref="P435:P449">C435-O435</f>
        <v>#REF!</v>
      </c>
    </row>
    <row r="436" spans="1:16" ht="24.75" customHeight="1" hidden="1">
      <c r="A436" s="415">
        <v>2</v>
      </c>
      <c r="B436" s="416" t="s">
        <v>133</v>
      </c>
      <c r="C436" s="402">
        <f>D436+K436+L436</f>
        <v>561048</v>
      </c>
      <c r="D436" s="402">
        <f>E436+F436+G436+H436+I436+J436</f>
        <v>71541</v>
      </c>
      <c r="E436" s="405">
        <v>24089</v>
      </c>
      <c r="F436" s="405">
        <v>0</v>
      </c>
      <c r="G436" s="405">
        <v>0</v>
      </c>
      <c r="H436" s="405">
        <v>15450</v>
      </c>
      <c r="I436" s="405">
        <v>0</v>
      </c>
      <c r="J436" s="405">
        <v>32002</v>
      </c>
      <c r="K436" s="405">
        <v>0</v>
      </c>
      <c r="L436" s="405">
        <v>489507</v>
      </c>
      <c r="M436" s="405" t="e">
        <f>'03'!#REF!+'04'!#REF!</f>
        <v>#REF!</v>
      </c>
      <c r="N436" s="405" t="e">
        <f t="shared" si="102"/>
        <v>#REF!</v>
      </c>
      <c r="O436" s="405" t="e">
        <f>#REF!</f>
        <v>#REF!</v>
      </c>
      <c r="P436" s="405" t="e">
        <f t="shared" si="103"/>
        <v>#REF!</v>
      </c>
    </row>
    <row r="437" spans="1:16" ht="24.75" customHeight="1" hidden="1">
      <c r="A437" s="393" t="s">
        <v>1</v>
      </c>
      <c r="B437" s="394" t="s">
        <v>134</v>
      </c>
      <c r="C437" s="402">
        <f>D437+K437+L437</f>
        <v>200</v>
      </c>
      <c r="D437" s="402">
        <f>E437+F437+G437+H437+I437+J437</f>
        <v>200</v>
      </c>
      <c r="E437" s="405">
        <v>200</v>
      </c>
      <c r="F437" s="405">
        <v>0</v>
      </c>
      <c r="G437" s="405">
        <v>0</v>
      </c>
      <c r="H437" s="405">
        <v>0</v>
      </c>
      <c r="I437" s="405">
        <v>0</v>
      </c>
      <c r="J437" s="405">
        <v>0</v>
      </c>
      <c r="K437" s="405">
        <v>0</v>
      </c>
      <c r="L437" s="405">
        <v>0</v>
      </c>
      <c r="M437" s="405" t="e">
        <f>'03'!#REF!+'04'!#REF!</f>
        <v>#REF!</v>
      </c>
      <c r="N437" s="405" t="e">
        <f t="shared" si="102"/>
        <v>#REF!</v>
      </c>
      <c r="O437" s="405" t="e">
        <f>#REF!</f>
        <v>#REF!</v>
      </c>
      <c r="P437" s="405" t="e">
        <f t="shared" si="103"/>
        <v>#REF!</v>
      </c>
    </row>
    <row r="438" spans="1:16" ht="24.75" customHeight="1" hidden="1">
      <c r="A438" s="393" t="s">
        <v>9</v>
      </c>
      <c r="B438" s="394" t="s">
        <v>135</v>
      </c>
      <c r="C438" s="402">
        <f>D438+K438+L438</f>
        <v>0</v>
      </c>
      <c r="D438" s="402">
        <f>E438+F438+G438+H438+I438+J438</f>
        <v>0</v>
      </c>
      <c r="E438" s="405">
        <v>0</v>
      </c>
      <c r="F438" s="405">
        <v>0</v>
      </c>
      <c r="G438" s="405">
        <v>0</v>
      </c>
      <c r="H438" s="405">
        <v>0</v>
      </c>
      <c r="I438" s="405">
        <v>0</v>
      </c>
      <c r="J438" s="405">
        <v>0</v>
      </c>
      <c r="K438" s="405">
        <v>0</v>
      </c>
      <c r="L438" s="405">
        <v>0</v>
      </c>
      <c r="M438" s="405" t="e">
        <f>'03'!#REF!+'04'!#REF!</f>
        <v>#REF!</v>
      </c>
      <c r="N438" s="405" t="e">
        <f t="shared" si="102"/>
        <v>#REF!</v>
      </c>
      <c r="O438" s="405" t="e">
        <f>#REF!</f>
        <v>#REF!</v>
      </c>
      <c r="P438" s="405" t="e">
        <f t="shared" si="103"/>
        <v>#REF!</v>
      </c>
    </row>
    <row r="439" spans="1:16" ht="24.75" customHeight="1" hidden="1">
      <c r="A439" s="393" t="s">
        <v>136</v>
      </c>
      <c r="B439" s="394" t="s">
        <v>137</v>
      </c>
      <c r="C439" s="402">
        <f>C440+C449</f>
        <v>5448892</v>
      </c>
      <c r="D439" s="402">
        <f aca="true" t="shared" si="104" ref="D439:L439">D440+D449</f>
        <v>447671</v>
      </c>
      <c r="E439" s="402">
        <f t="shared" si="104"/>
        <v>262268</v>
      </c>
      <c r="F439" s="402">
        <f t="shared" si="104"/>
        <v>0</v>
      </c>
      <c r="G439" s="402">
        <f t="shared" si="104"/>
        <v>115140</v>
      </c>
      <c r="H439" s="402">
        <f t="shared" si="104"/>
        <v>16950</v>
      </c>
      <c r="I439" s="402">
        <f t="shared" si="104"/>
        <v>21311</v>
      </c>
      <c r="J439" s="402">
        <f t="shared" si="104"/>
        <v>32002</v>
      </c>
      <c r="K439" s="402">
        <f t="shared" si="104"/>
        <v>0</v>
      </c>
      <c r="L439" s="402">
        <f t="shared" si="104"/>
        <v>5001221</v>
      </c>
      <c r="M439" s="402" t="e">
        <f>'03'!#REF!+'04'!#REF!</f>
        <v>#REF!</v>
      </c>
      <c r="N439" s="402" t="e">
        <f t="shared" si="102"/>
        <v>#REF!</v>
      </c>
      <c r="O439" s="402" t="e">
        <f>#REF!</f>
        <v>#REF!</v>
      </c>
      <c r="P439" s="402" t="e">
        <f t="shared" si="103"/>
        <v>#REF!</v>
      </c>
    </row>
    <row r="440" spans="1:16" ht="24.75" customHeight="1" hidden="1">
      <c r="A440" s="393" t="s">
        <v>52</v>
      </c>
      <c r="B440" s="417" t="s">
        <v>138</v>
      </c>
      <c r="C440" s="402">
        <f>SUM(C441:C448)</f>
        <v>5109785</v>
      </c>
      <c r="D440" s="402">
        <f aca="true" t="shared" si="105" ref="D440:L440">SUM(D441:D448)</f>
        <v>108564</v>
      </c>
      <c r="E440" s="402">
        <f t="shared" si="105"/>
        <v>56612</v>
      </c>
      <c r="F440" s="402">
        <f t="shared" si="105"/>
        <v>0</v>
      </c>
      <c r="G440" s="402">
        <f t="shared" si="105"/>
        <v>4500</v>
      </c>
      <c r="H440" s="402">
        <f t="shared" si="105"/>
        <v>15450</v>
      </c>
      <c r="I440" s="402">
        <f t="shared" si="105"/>
        <v>0</v>
      </c>
      <c r="J440" s="402">
        <f t="shared" si="105"/>
        <v>32002</v>
      </c>
      <c r="K440" s="402">
        <f t="shared" si="105"/>
        <v>0</v>
      </c>
      <c r="L440" s="402">
        <f t="shared" si="105"/>
        <v>5001221</v>
      </c>
      <c r="M440" s="402" t="e">
        <f>'03'!#REF!+'04'!#REF!</f>
        <v>#REF!</v>
      </c>
      <c r="N440" s="402" t="e">
        <f t="shared" si="102"/>
        <v>#REF!</v>
      </c>
      <c r="O440" s="402" t="e">
        <f>#REF!</f>
        <v>#REF!</v>
      </c>
      <c r="P440" s="402" t="e">
        <f t="shared" si="103"/>
        <v>#REF!</v>
      </c>
    </row>
    <row r="441" spans="1:16" ht="24.75" customHeight="1" hidden="1">
      <c r="A441" s="415" t="s">
        <v>54</v>
      </c>
      <c r="B441" s="416" t="s">
        <v>139</v>
      </c>
      <c r="C441" s="402">
        <f aca="true" t="shared" si="106" ref="C441:C449">D441+K441+L441</f>
        <v>96608</v>
      </c>
      <c r="D441" s="402">
        <f aca="true" t="shared" si="107" ref="D441:D449">E441+F441+G441+H441+I441+J441</f>
        <v>53844</v>
      </c>
      <c r="E441" s="405">
        <v>9692</v>
      </c>
      <c r="F441" s="405">
        <v>0</v>
      </c>
      <c r="G441" s="405">
        <v>0</v>
      </c>
      <c r="H441" s="405">
        <v>12150</v>
      </c>
      <c r="I441" s="405">
        <v>0</v>
      </c>
      <c r="J441" s="405">
        <v>32002</v>
      </c>
      <c r="K441" s="405">
        <v>0</v>
      </c>
      <c r="L441" s="405">
        <v>42764</v>
      </c>
      <c r="M441" s="405" t="e">
        <f>'03'!#REF!+'04'!#REF!</f>
        <v>#REF!</v>
      </c>
      <c r="N441" s="405" t="e">
        <f t="shared" si="102"/>
        <v>#REF!</v>
      </c>
      <c r="O441" s="405" t="e">
        <f>#REF!</f>
        <v>#REF!</v>
      </c>
      <c r="P441" s="405" t="e">
        <f t="shared" si="103"/>
        <v>#REF!</v>
      </c>
    </row>
    <row r="442" spans="1:16" ht="24.75" customHeight="1" hidden="1">
      <c r="A442" s="415" t="s">
        <v>55</v>
      </c>
      <c r="B442" s="416" t="s">
        <v>140</v>
      </c>
      <c r="C442" s="402">
        <f t="shared" si="106"/>
        <v>0</v>
      </c>
      <c r="D442" s="402">
        <f t="shared" si="107"/>
        <v>0</v>
      </c>
      <c r="E442" s="405">
        <v>0</v>
      </c>
      <c r="F442" s="405">
        <v>0</v>
      </c>
      <c r="G442" s="405">
        <v>0</v>
      </c>
      <c r="H442" s="405">
        <v>0</v>
      </c>
      <c r="I442" s="405">
        <v>0</v>
      </c>
      <c r="J442" s="405">
        <v>0</v>
      </c>
      <c r="K442" s="405">
        <v>0</v>
      </c>
      <c r="L442" s="405">
        <v>0</v>
      </c>
      <c r="M442" s="405" t="e">
        <f>'03'!#REF!+'04'!#REF!</f>
        <v>#REF!</v>
      </c>
      <c r="N442" s="405" t="e">
        <f t="shared" si="102"/>
        <v>#REF!</v>
      </c>
      <c r="O442" s="405" t="e">
        <f>#REF!</f>
        <v>#REF!</v>
      </c>
      <c r="P442" s="405" t="e">
        <f t="shared" si="103"/>
        <v>#REF!</v>
      </c>
    </row>
    <row r="443" spans="1:16" ht="24.75" customHeight="1" hidden="1">
      <c r="A443" s="415" t="s">
        <v>141</v>
      </c>
      <c r="B443" s="416" t="s">
        <v>201</v>
      </c>
      <c r="C443" s="402">
        <f t="shared" si="106"/>
        <v>0</v>
      </c>
      <c r="D443" s="402">
        <f t="shared" si="107"/>
        <v>0</v>
      </c>
      <c r="E443" s="405">
        <v>0</v>
      </c>
      <c r="F443" s="405">
        <v>0</v>
      </c>
      <c r="G443" s="405">
        <v>0</v>
      </c>
      <c r="H443" s="405">
        <v>0</v>
      </c>
      <c r="I443" s="405">
        <v>0</v>
      </c>
      <c r="J443" s="405">
        <v>0</v>
      </c>
      <c r="K443" s="405">
        <v>0</v>
      </c>
      <c r="L443" s="405">
        <v>0</v>
      </c>
      <c r="M443" s="405" t="e">
        <f>'03'!#REF!</f>
        <v>#REF!</v>
      </c>
      <c r="N443" s="405" t="e">
        <f t="shared" si="102"/>
        <v>#REF!</v>
      </c>
      <c r="O443" s="405" t="e">
        <f>#REF!</f>
        <v>#REF!</v>
      </c>
      <c r="P443" s="405" t="e">
        <f t="shared" si="103"/>
        <v>#REF!</v>
      </c>
    </row>
    <row r="444" spans="1:16" ht="24.75" customHeight="1" hidden="1">
      <c r="A444" s="415" t="s">
        <v>143</v>
      </c>
      <c r="B444" s="416" t="s">
        <v>142</v>
      </c>
      <c r="C444" s="402">
        <f t="shared" si="106"/>
        <v>539464</v>
      </c>
      <c r="D444" s="402">
        <f t="shared" si="107"/>
        <v>54720</v>
      </c>
      <c r="E444" s="405">
        <v>46920</v>
      </c>
      <c r="F444" s="405"/>
      <c r="G444" s="405">
        <v>4500</v>
      </c>
      <c r="H444" s="405">
        <v>3300</v>
      </c>
      <c r="I444" s="405">
        <v>0</v>
      </c>
      <c r="J444" s="405">
        <v>0</v>
      </c>
      <c r="K444" s="405">
        <v>0</v>
      </c>
      <c r="L444" s="405">
        <v>484744</v>
      </c>
      <c r="M444" s="405" t="e">
        <f>'03'!#REF!+'04'!#REF!</f>
        <v>#REF!</v>
      </c>
      <c r="N444" s="405" t="e">
        <f t="shared" si="102"/>
        <v>#REF!</v>
      </c>
      <c r="O444" s="405" t="e">
        <f>#REF!</f>
        <v>#REF!</v>
      </c>
      <c r="P444" s="405" t="e">
        <f t="shared" si="103"/>
        <v>#REF!</v>
      </c>
    </row>
    <row r="445" spans="1:16" ht="24.75" customHeight="1" hidden="1">
      <c r="A445" s="415" t="s">
        <v>145</v>
      </c>
      <c r="B445" s="416" t="s">
        <v>144</v>
      </c>
      <c r="C445" s="402">
        <f t="shared" si="106"/>
        <v>1936348</v>
      </c>
      <c r="D445" s="402">
        <f t="shared" si="107"/>
        <v>0</v>
      </c>
      <c r="E445" s="405">
        <v>0</v>
      </c>
      <c r="F445" s="405">
        <v>0</v>
      </c>
      <c r="G445" s="405">
        <v>0</v>
      </c>
      <c r="H445" s="405">
        <v>0</v>
      </c>
      <c r="I445" s="405">
        <v>0</v>
      </c>
      <c r="J445" s="405">
        <v>0</v>
      </c>
      <c r="K445" s="405">
        <v>0</v>
      </c>
      <c r="L445" s="405">
        <v>1936348</v>
      </c>
      <c r="M445" s="405" t="e">
        <f>'03'!#REF!+'04'!#REF!</f>
        <v>#REF!</v>
      </c>
      <c r="N445" s="405" t="e">
        <f t="shared" si="102"/>
        <v>#REF!</v>
      </c>
      <c r="O445" s="405" t="e">
        <f>#REF!</f>
        <v>#REF!</v>
      </c>
      <c r="P445" s="405" t="e">
        <f t="shared" si="103"/>
        <v>#REF!</v>
      </c>
    </row>
    <row r="446" spans="1:16" ht="24.75" customHeight="1" hidden="1">
      <c r="A446" s="415" t="s">
        <v>147</v>
      </c>
      <c r="B446" s="416" t="s">
        <v>146</v>
      </c>
      <c r="C446" s="402">
        <f t="shared" si="106"/>
        <v>0</v>
      </c>
      <c r="D446" s="402">
        <f t="shared" si="107"/>
        <v>0</v>
      </c>
      <c r="E446" s="405">
        <v>0</v>
      </c>
      <c r="F446" s="405">
        <v>0</v>
      </c>
      <c r="G446" s="405">
        <v>0</v>
      </c>
      <c r="H446" s="405">
        <v>0</v>
      </c>
      <c r="I446" s="405">
        <v>0</v>
      </c>
      <c r="J446" s="405">
        <v>0</v>
      </c>
      <c r="K446" s="405">
        <v>0</v>
      </c>
      <c r="L446" s="405">
        <v>0</v>
      </c>
      <c r="M446" s="405" t="e">
        <f>'03'!#REF!+'04'!#REF!</f>
        <v>#REF!</v>
      </c>
      <c r="N446" s="405" t="e">
        <f t="shared" si="102"/>
        <v>#REF!</v>
      </c>
      <c r="O446" s="405" t="e">
        <f>#REF!</f>
        <v>#REF!</v>
      </c>
      <c r="P446" s="405" t="e">
        <f t="shared" si="103"/>
        <v>#REF!</v>
      </c>
    </row>
    <row r="447" spans="1:16" ht="24.75" customHeight="1" hidden="1">
      <c r="A447" s="415" t="s">
        <v>149</v>
      </c>
      <c r="B447" s="418" t="s">
        <v>148</v>
      </c>
      <c r="C447" s="402">
        <f t="shared" si="106"/>
        <v>0</v>
      </c>
      <c r="D447" s="402">
        <f t="shared" si="107"/>
        <v>0</v>
      </c>
      <c r="E447" s="405">
        <v>0</v>
      </c>
      <c r="F447" s="405">
        <v>0</v>
      </c>
      <c r="G447" s="405">
        <v>0</v>
      </c>
      <c r="H447" s="405">
        <v>0</v>
      </c>
      <c r="I447" s="405">
        <v>0</v>
      </c>
      <c r="J447" s="405">
        <v>0</v>
      </c>
      <c r="K447" s="405">
        <v>0</v>
      </c>
      <c r="L447" s="405">
        <v>0</v>
      </c>
      <c r="M447" s="405" t="e">
        <f>'03'!#REF!+'04'!#REF!</f>
        <v>#REF!</v>
      </c>
      <c r="N447" s="405" t="e">
        <f t="shared" si="102"/>
        <v>#REF!</v>
      </c>
      <c r="O447" s="405" t="e">
        <f>#REF!</f>
        <v>#REF!</v>
      </c>
      <c r="P447" s="405" t="e">
        <f t="shared" si="103"/>
        <v>#REF!</v>
      </c>
    </row>
    <row r="448" spans="1:16" ht="24.75" customHeight="1" hidden="1">
      <c r="A448" s="415" t="s">
        <v>185</v>
      </c>
      <c r="B448" s="416" t="s">
        <v>150</v>
      </c>
      <c r="C448" s="402">
        <f t="shared" si="106"/>
        <v>2537365</v>
      </c>
      <c r="D448" s="402">
        <f t="shared" si="107"/>
        <v>0</v>
      </c>
      <c r="E448" s="405">
        <v>0</v>
      </c>
      <c r="F448" s="405">
        <v>0</v>
      </c>
      <c r="G448" s="405">
        <v>0</v>
      </c>
      <c r="H448" s="405">
        <v>0</v>
      </c>
      <c r="I448" s="405">
        <v>0</v>
      </c>
      <c r="J448" s="405">
        <v>0</v>
      </c>
      <c r="K448" s="405">
        <v>0</v>
      </c>
      <c r="L448" s="405">
        <v>2537365</v>
      </c>
      <c r="M448" s="405" t="e">
        <f>'03'!#REF!+'04'!#REF!</f>
        <v>#REF!</v>
      </c>
      <c r="N448" s="405" t="e">
        <f t="shared" si="102"/>
        <v>#REF!</v>
      </c>
      <c r="O448" s="405" t="e">
        <f>#REF!</f>
        <v>#REF!</v>
      </c>
      <c r="P448" s="405" t="e">
        <f t="shared" si="103"/>
        <v>#REF!</v>
      </c>
    </row>
    <row r="449" spans="1:16" ht="24.75" customHeight="1" hidden="1">
      <c r="A449" s="393" t="s">
        <v>53</v>
      </c>
      <c r="B449" s="394" t="s">
        <v>151</v>
      </c>
      <c r="C449" s="402">
        <f t="shared" si="106"/>
        <v>339107</v>
      </c>
      <c r="D449" s="402">
        <f t="shared" si="107"/>
        <v>339107</v>
      </c>
      <c r="E449" s="405">
        <v>205656</v>
      </c>
      <c r="F449" s="405">
        <v>0</v>
      </c>
      <c r="G449" s="405">
        <v>110640</v>
      </c>
      <c r="H449" s="405">
        <v>1500</v>
      </c>
      <c r="I449" s="405">
        <v>21311</v>
      </c>
      <c r="J449" s="405">
        <v>0</v>
      </c>
      <c r="K449" s="405">
        <v>0</v>
      </c>
      <c r="L449" s="405">
        <v>0</v>
      </c>
      <c r="M449" s="402" t="e">
        <f>'03'!#REF!+'04'!#REF!</f>
        <v>#REF!</v>
      </c>
      <c r="N449" s="402" t="e">
        <f t="shared" si="102"/>
        <v>#REF!</v>
      </c>
      <c r="O449" s="402" t="e">
        <f>#REF!</f>
        <v>#REF!</v>
      </c>
      <c r="P449" s="402" t="e">
        <f t="shared" si="103"/>
        <v>#REF!</v>
      </c>
    </row>
    <row r="450" spans="1:16" ht="24.75" customHeight="1" hidden="1">
      <c r="A450" s="434" t="s">
        <v>76</v>
      </c>
      <c r="B450" s="457" t="s">
        <v>213</v>
      </c>
      <c r="C450" s="441">
        <f>(C441+C442+C443)/C440</f>
        <v>0.0189064706244979</v>
      </c>
      <c r="D450" s="395">
        <f aca="true" t="shared" si="108" ref="D450:L450">(D441+D442+D443)/D440</f>
        <v>0.4959655134298663</v>
      </c>
      <c r="E450" s="407">
        <f t="shared" si="108"/>
        <v>0.1712004522009468</v>
      </c>
      <c r="F450" s="407" t="e">
        <f t="shared" si="108"/>
        <v>#DIV/0!</v>
      </c>
      <c r="G450" s="407">
        <f t="shared" si="108"/>
        <v>0</v>
      </c>
      <c r="H450" s="407">
        <f t="shared" si="108"/>
        <v>0.7864077669902912</v>
      </c>
      <c r="I450" s="407" t="e">
        <f t="shared" si="108"/>
        <v>#DIV/0!</v>
      </c>
      <c r="J450" s="407">
        <f t="shared" si="108"/>
        <v>1</v>
      </c>
      <c r="K450" s="407" t="e">
        <f t="shared" si="108"/>
        <v>#DIV/0!</v>
      </c>
      <c r="L450" s="407">
        <f t="shared" si="108"/>
        <v>0.008550711916150077</v>
      </c>
      <c r="M450" s="411"/>
      <c r="N450" s="458"/>
      <c r="O450" s="458"/>
      <c r="P450" s="458"/>
    </row>
    <row r="451" spans="1:16" ht="17.25" hidden="1">
      <c r="A451" s="1277" t="s">
        <v>492</v>
      </c>
      <c r="B451" s="1277"/>
      <c r="C451" s="405">
        <f>C434-C437-C438-C439</f>
        <v>0</v>
      </c>
      <c r="D451" s="405">
        <f aca="true" t="shared" si="109" ref="D451:L451">D434-D437-D438-D439</f>
        <v>0</v>
      </c>
      <c r="E451" s="405">
        <f t="shared" si="109"/>
        <v>0</v>
      </c>
      <c r="F451" s="405">
        <f t="shared" si="109"/>
        <v>0</v>
      </c>
      <c r="G451" s="405">
        <f t="shared" si="109"/>
        <v>0</v>
      </c>
      <c r="H451" s="405">
        <f t="shared" si="109"/>
        <v>0</v>
      </c>
      <c r="I451" s="405">
        <f t="shared" si="109"/>
        <v>0</v>
      </c>
      <c r="J451" s="405">
        <f t="shared" si="109"/>
        <v>0</v>
      </c>
      <c r="K451" s="405">
        <f t="shared" si="109"/>
        <v>0</v>
      </c>
      <c r="L451" s="405">
        <f t="shared" si="109"/>
        <v>0</v>
      </c>
      <c r="M451" s="411"/>
      <c r="N451" s="458"/>
      <c r="O451" s="458"/>
      <c r="P451" s="458"/>
    </row>
    <row r="452" spans="1:16" ht="17.25" hidden="1">
      <c r="A452" s="1272" t="s">
        <v>493</v>
      </c>
      <c r="B452" s="1272"/>
      <c r="C452" s="405">
        <f>C439-C440-C449</f>
        <v>0</v>
      </c>
      <c r="D452" s="405">
        <f aca="true" t="shared" si="110" ref="D452:L452">D439-D440-D449</f>
        <v>0</v>
      </c>
      <c r="E452" s="405">
        <f t="shared" si="110"/>
        <v>0</v>
      </c>
      <c r="F452" s="405">
        <f t="shared" si="110"/>
        <v>0</v>
      </c>
      <c r="G452" s="405">
        <f t="shared" si="110"/>
        <v>0</v>
      </c>
      <c r="H452" s="405">
        <f t="shared" si="110"/>
        <v>0</v>
      </c>
      <c r="I452" s="405">
        <f t="shared" si="110"/>
        <v>0</v>
      </c>
      <c r="J452" s="405">
        <f t="shared" si="110"/>
        <v>0</v>
      </c>
      <c r="K452" s="405">
        <f t="shared" si="110"/>
        <v>0</v>
      </c>
      <c r="L452" s="405">
        <f t="shared" si="110"/>
        <v>0</v>
      </c>
      <c r="M452" s="411"/>
      <c r="N452" s="458"/>
      <c r="O452" s="458"/>
      <c r="P452" s="458"/>
    </row>
    <row r="453" spans="1:16" ht="18.75" hidden="1">
      <c r="A453" s="443"/>
      <c r="B453" s="459" t="s">
        <v>512</v>
      </c>
      <c r="C453" s="459"/>
      <c r="D453" s="435"/>
      <c r="E453" s="435"/>
      <c r="F453" s="435"/>
      <c r="G453" s="1269" t="s">
        <v>512</v>
      </c>
      <c r="H453" s="1269"/>
      <c r="I453" s="1269"/>
      <c r="J453" s="1269"/>
      <c r="K453" s="1269"/>
      <c r="L453" s="1269"/>
      <c r="M453" s="446"/>
      <c r="N453" s="446"/>
      <c r="O453" s="446"/>
      <c r="P453" s="446"/>
    </row>
    <row r="454" spans="1:16" ht="18.75" hidden="1">
      <c r="A454" s="1270" t="s">
        <v>4</v>
      </c>
      <c r="B454" s="1270"/>
      <c r="C454" s="1270"/>
      <c r="D454" s="1270"/>
      <c r="E454" s="435"/>
      <c r="F454" s="435"/>
      <c r="G454" s="460"/>
      <c r="H454" s="1271" t="s">
        <v>513</v>
      </c>
      <c r="I454" s="1271"/>
      <c r="J454" s="1271"/>
      <c r="K454" s="1271"/>
      <c r="L454" s="1271"/>
      <c r="M454" s="446"/>
      <c r="N454" s="446"/>
      <c r="O454" s="446"/>
      <c r="P454" s="446"/>
    </row>
    <row r="455" ht="15" hidden="1"/>
    <row r="456" ht="15" hidden="1"/>
    <row r="457" ht="15" hidden="1"/>
    <row r="458" ht="15" hidden="1"/>
    <row r="459" ht="15" hidden="1"/>
    <row r="460" ht="15" hidden="1"/>
    <row r="461" ht="15" hidden="1"/>
    <row r="462" ht="15" hidden="1"/>
    <row r="463" ht="15" hidden="1"/>
    <row r="464" ht="15" hidden="1"/>
    <row r="465" ht="15" hidden="1"/>
    <row r="466" spans="1:13" ht="16.5" hidden="1">
      <c r="A466" s="1295" t="s">
        <v>33</v>
      </c>
      <c r="B466" s="1296"/>
      <c r="C466" s="442"/>
      <c r="D466" s="1297" t="s">
        <v>79</v>
      </c>
      <c r="E466" s="1297"/>
      <c r="F466" s="1297"/>
      <c r="G466" s="1297"/>
      <c r="H466" s="1297"/>
      <c r="I466" s="1297"/>
      <c r="J466" s="1297"/>
      <c r="K466" s="1298"/>
      <c r="L466" s="1298"/>
      <c r="M466" s="446"/>
    </row>
    <row r="467" spans="1:13" ht="16.5" hidden="1">
      <c r="A467" s="1279" t="s">
        <v>339</v>
      </c>
      <c r="B467" s="1279"/>
      <c r="C467" s="1279"/>
      <c r="D467" s="1297" t="s">
        <v>214</v>
      </c>
      <c r="E467" s="1297"/>
      <c r="F467" s="1297"/>
      <c r="G467" s="1297"/>
      <c r="H467" s="1297"/>
      <c r="I467" s="1297"/>
      <c r="J467" s="1297"/>
      <c r="K467" s="1299" t="s">
        <v>509</v>
      </c>
      <c r="L467" s="1299"/>
      <c r="M467" s="443"/>
    </row>
    <row r="468" spans="1:13" ht="16.5" hidden="1">
      <c r="A468" s="1279" t="s">
        <v>340</v>
      </c>
      <c r="B468" s="1279"/>
      <c r="C468" s="408"/>
      <c r="D468" s="1300" t="s">
        <v>11</v>
      </c>
      <c r="E468" s="1300"/>
      <c r="F468" s="1300"/>
      <c r="G468" s="1300"/>
      <c r="H468" s="1300"/>
      <c r="I468" s="1300"/>
      <c r="J468" s="1300"/>
      <c r="K468" s="1298"/>
      <c r="L468" s="1298"/>
      <c r="M468" s="446"/>
    </row>
    <row r="469" spans="1:13" ht="15.75" hidden="1">
      <c r="A469" s="419" t="s">
        <v>119</v>
      </c>
      <c r="B469" s="419"/>
      <c r="C469" s="409"/>
      <c r="D469" s="447"/>
      <c r="E469" s="447"/>
      <c r="F469" s="448"/>
      <c r="G469" s="448"/>
      <c r="H469" s="448"/>
      <c r="I469" s="448"/>
      <c r="J469" s="448"/>
      <c r="K469" s="1278"/>
      <c r="L469" s="1278"/>
      <c r="M469" s="443"/>
    </row>
    <row r="470" spans="1:13" ht="15.75" hidden="1">
      <c r="A470" s="447"/>
      <c r="B470" s="447" t="s">
        <v>94</v>
      </c>
      <c r="C470" s="447"/>
      <c r="D470" s="447"/>
      <c r="E470" s="447"/>
      <c r="F470" s="447"/>
      <c r="G470" s="447"/>
      <c r="H470" s="447"/>
      <c r="I470" s="447"/>
      <c r="J470" s="447"/>
      <c r="K470" s="1282"/>
      <c r="L470" s="1282"/>
      <c r="M470" s="443"/>
    </row>
    <row r="471" spans="1:13" ht="15.75" hidden="1">
      <c r="A471" s="900" t="s">
        <v>71</v>
      </c>
      <c r="B471" s="901"/>
      <c r="C471" s="1280" t="s">
        <v>38</v>
      </c>
      <c r="D471" s="1286" t="s">
        <v>337</v>
      </c>
      <c r="E471" s="1286"/>
      <c r="F471" s="1286"/>
      <c r="G471" s="1286"/>
      <c r="H471" s="1286"/>
      <c r="I471" s="1286"/>
      <c r="J471" s="1286"/>
      <c r="K471" s="1286"/>
      <c r="L471" s="1286"/>
      <c r="M471" s="446"/>
    </row>
    <row r="472" spans="1:13" ht="15.75" hidden="1">
      <c r="A472" s="902"/>
      <c r="B472" s="903"/>
      <c r="C472" s="1280"/>
      <c r="D472" s="1287" t="s">
        <v>205</v>
      </c>
      <c r="E472" s="1288"/>
      <c r="F472" s="1288"/>
      <c r="G472" s="1288"/>
      <c r="H472" s="1288"/>
      <c r="I472" s="1288"/>
      <c r="J472" s="1289"/>
      <c r="K472" s="1290" t="s">
        <v>206</v>
      </c>
      <c r="L472" s="1290" t="s">
        <v>207</v>
      </c>
      <c r="M472" s="443"/>
    </row>
    <row r="473" spans="1:13" ht="15.75" hidden="1">
      <c r="A473" s="902"/>
      <c r="B473" s="903"/>
      <c r="C473" s="1280"/>
      <c r="D473" s="1281" t="s">
        <v>37</v>
      </c>
      <c r="E473" s="1283" t="s">
        <v>7</v>
      </c>
      <c r="F473" s="1284"/>
      <c r="G473" s="1284"/>
      <c r="H473" s="1284"/>
      <c r="I473" s="1284"/>
      <c r="J473" s="1285"/>
      <c r="K473" s="1291"/>
      <c r="L473" s="1293"/>
      <c r="M473" s="443"/>
    </row>
    <row r="474" spans="1:16" ht="15.75" hidden="1">
      <c r="A474" s="1301"/>
      <c r="B474" s="1302"/>
      <c r="C474" s="1280"/>
      <c r="D474" s="1281"/>
      <c r="E474" s="449" t="s">
        <v>208</v>
      </c>
      <c r="F474" s="449" t="s">
        <v>209</v>
      </c>
      <c r="G474" s="449" t="s">
        <v>210</v>
      </c>
      <c r="H474" s="449" t="s">
        <v>211</v>
      </c>
      <c r="I474" s="449" t="s">
        <v>341</v>
      </c>
      <c r="J474" s="449" t="s">
        <v>212</v>
      </c>
      <c r="K474" s="1292"/>
      <c r="L474" s="1294"/>
      <c r="M474" s="1274" t="s">
        <v>494</v>
      </c>
      <c r="N474" s="1274"/>
      <c r="O474" s="1274"/>
      <c r="P474" s="1274"/>
    </row>
    <row r="475" spans="1:16" ht="15" hidden="1">
      <c r="A475" s="1275" t="s">
        <v>6</v>
      </c>
      <c r="B475" s="1276"/>
      <c r="C475" s="450">
        <v>1</v>
      </c>
      <c r="D475" s="451">
        <v>2</v>
      </c>
      <c r="E475" s="450">
        <v>3</v>
      </c>
      <c r="F475" s="451">
        <v>4</v>
      </c>
      <c r="G475" s="450">
        <v>5</v>
      </c>
      <c r="H475" s="451">
        <v>6</v>
      </c>
      <c r="I475" s="450">
        <v>7</v>
      </c>
      <c r="J475" s="451">
        <v>8</v>
      </c>
      <c r="K475" s="450">
        <v>9</v>
      </c>
      <c r="L475" s="451">
        <v>10</v>
      </c>
      <c r="M475" s="452" t="s">
        <v>495</v>
      </c>
      <c r="N475" s="453" t="s">
        <v>498</v>
      </c>
      <c r="O475" s="453" t="s">
        <v>496</v>
      </c>
      <c r="P475" s="453" t="s">
        <v>497</v>
      </c>
    </row>
    <row r="476" spans="1:16" ht="24.75" customHeight="1" hidden="1">
      <c r="A476" s="412" t="s">
        <v>0</v>
      </c>
      <c r="B476" s="413" t="s">
        <v>131</v>
      </c>
      <c r="C476" s="402">
        <f>C477+C478</f>
        <v>922525</v>
      </c>
      <c r="D476" s="402">
        <f aca="true" t="shared" si="111" ref="D476:L476">D477+D478</f>
        <v>186914</v>
      </c>
      <c r="E476" s="402">
        <f t="shared" si="111"/>
        <v>67241</v>
      </c>
      <c r="F476" s="402">
        <f t="shared" si="111"/>
        <v>0</v>
      </c>
      <c r="G476" s="402">
        <f t="shared" si="111"/>
        <v>33200</v>
      </c>
      <c r="H476" s="402">
        <f t="shared" si="111"/>
        <v>8506</v>
      </c>
      <c r="I476" s="402">
        <f t="shared" si="111"/>
        <v>63550</v>
      </c>
      <c r="J476" s="402">
        <f t="shared" si="111"/>
        <v>14417</v>
      </c>
      <c r="K476" s="402">
        <f t="shared" si="111"/>
        <v>28000</v>
      </c>
      <c r="L476" s="402">
        <f t="shared" si="111"/>
        <v>707611</v>
      </c>
      <c r="M476" s="402" t="e">
        <f>'03'!#REF!+'04'!#REF!</f>
        <v>#REF!</v>
      </c>
      <c r="N476" s="402" t="e">
        <f>C476-M476</f>
        <v>#REF!</v>
      </c>
      <c r="O476" s="402" t="e">
        <f>#REF!</f>
        <v>#REF!</v>
      </c>
      <c r="P476" s="402" t="e">
        <f>C476-O476</f>
        <v>#REF!</v>
      </c>
    </row>
    <row r="477" spans="1:16" ht="24.75" customHeight="1" hidden="1">
      <c r="A477" s="415">
        <v>1</v>
      </c>
      <c r="B477" s="416" t="s">
        <v>132</v>
      </c>
      <c r="C477" s="402">
        <f>D477+K477+L477</f>
        <v>642794</v>
      </c>
      <c r="D477" s="402">
        <f>E477+F477+G477+H477+I477+J477</f>
        <v>146594</v>
      </c>
      <c r="E477" s="405">
        <v>52394</v>
      </c>
      <c r="F477" s="405"/>
      <c r="G477" s="405">
        <v>33200</v>
      </c>
      <c r="H477" s="405"/>
      <c r="I477" s="405">
        <v>61000</v>
      </c>
      <c r="J477" s="405"/>
      <c r="K477" s="405"/>
      <c r="L477" s="405">
        <v>496200</v>
      </c>
      <c r="M477" s="405" t="e">
        <f>'03'!#REF!+'04'!#REF!</f>
        <v>#REF!</v>
      </c>
      <c r="N477" s="405" t="e">
        <f aca="true" t="shared" si="112" ref="N477:N491">C477-M477</f>
        <v>#REF!</v>
      </c>
      <c r="O477" s="405" t="e">
        <f>#REF!</f>
        <v>#REF!</v>
      </c>
      <c r="P477" s="405" t="e">
        <f aca="true" t="shared" si="113" ref="P477:P491">C477-O477</f>
        <v>#REF!</v>
      </c>
    </row>
    <row r="478" spans="1:16" ht="24.75" customHeight="1" hidden="1">
      <c r="A478" s="415">
        <v>2</v>
      </c>
      <c r="B478" s="416" t="s">
        <v>133</v>
      </c>
      <c r="C478" s="402">
        <f>D478+K478+L478</f>
        <v>279731</v>
      </c>
      <c r="D478" s="402">
        <f>E478+F478+G478+H478+I478+J478</f>
        <v>40320</v>
      </c>
      <c r="E478" s="405">
        <v>14847</v>
      </c>
      <c r="F478" s="405"/>
      <c r="G478" s="405"/>
      <c r="H478" s="405">
        <v>8506</v>
      </c>
      <c r="I478" s="405">
        <v>2550</v>
      </c>
      <c r="J478" s="405">
        <v>14417</v>
      </c>
      <c r="K478" s="405">
        <v>28000</v>
      </c>
      <c r="L478" s="405">
        <v>211411</v>
      </c>
      <c r="M478" s="405" t="e">
        <f>'03'!#REF!+'04'!#REF!</f>
        <v>#REF!</v>
      </c>
      <c r="N478" s="405" t="e">
        <f t="shared" si="112"/>
        <v>#REF!</v>
      </c>
      <c r="O478" s="405" t="e">
        <f>#REF!</f>
        <v>#REF!</v>
      </c>
      <c r="P478" s="405" t="e">
        <f t="shared" si="113"/>
        <v>#REF!</v>
      </c>
    </row>
    <row r="479" spans="1:16" ht="24.75" customHeight="1" hidden="1">
      <c r="A479" s="393" t="s">
        <v>1</v>
      </c>
      <c r="B479" s="394" t="s">
        <v>134</v>
      </c>
      <c r="C479" s="402">
        <f>D479+K479+L479</f>
        <v>950</v>
      </c>
      <c r="D479" s="402">
        <f>E479+F479+G479+H479+I479+J479</f>
        <v>950</v>
      </c>
      <c r="E479" s="405">
        <v>650</v>
      </c>
      <c r="F479" s="405"/>
      <c r="G479" s="405"/>
      <c r="H479" s="405"/>
      <c r="I479" s="405">
        <v>300</v>
      </c>
      <c r="J479" s="405"/>
      <c r="K479" s="405"/>
      <c r="L479" s="405"/>
      <c r="M479" s="405" t="e">
        <f>'03'!#REF!+'04'!#REF!</f>
        <v>#REF!</v>
      </c>
      <c r="N479" s="405" t="e">
        <f t="shared" si="112"/>
        <v>#REF!</v>
      </c>
      <c r="O479" s="405" t="e">
        <f>#REF!</f>
        <v>#REF!</v>
      </c>
      <c r="P479" s="405" t="e">
        <f t="shared" si="113"/>
        <v>#REF!</v>
      </c>
    </row>
    <row r="480" spans="1:16" ht="24.75" customHeight="1" hidden="1">
      <c r="A480" s="393" t="s">
        <v>9</v>
      </c>
      <c r="B480" s="394" t="s">
        <v>135</v>
      </c>
      <c r="C480" s="402">
        <f>D480+K480+L480</f>
        <v>0</v>
      </c>
      <c r="D480" s="402">
        <f>E480+F480+G480+H480+I480+J480</f>
        <v>0</v>
      </c>
      <c r="E480" s="405"/>
      <c r="F480" s="405"/>
      <c r="G480" s="405"/>
      <c r="H480" s="405"/>
      <c r="I480" s="405"/>
      <c r="J480" s="405"/>
      <c r="K480" s="405"/>
      <c r="L480" s="405"/>
      <c r="M480" s="405" t="e">
        <f>'03'!#REF!+'04'!#REF!</f>
        <v>#REF!</v>
      </c>
      <c r="N480" s="405" t="e">
        <f t="shared" si="112"/>
        <v>#REF!</v>
      </c>
      <c r="O480" s="405" t="e">
        <f>#REF!</f>
        <v>#REF!</v>
      </c>
      <c r="P480" s="405" t="e">
        <f t="shared" si="113"/>
        <v>#REF!</v>
      </c>
    </row>
    <row r="481" spans="1:16" ht="24.75" customHeight="1" hidden="1">
      <c r="A481" s="393" t="s">
        <v>136</v>
      </c>
      <c r="B481" s="394" t="s">
        <v>137</v>
      </c>
      <c r="C481" s="402">
        <f>C482+C491</f>
        <v>921575</v>
      </c>
      <c r="D481" s="402">
        <f aca="true" t="shared" si="114" ref="D481:L481">D482+D491</f>
        <v>185964</v>
      </c>
      <c r="E481" s="402">
        <f t="shared" si="114"/>
        <v>66591</v>
      </c>
      <c r="F481" s="402">
        <f t="shared" si="114"/>
        <v>0</v>
      </c>
      <c r="G481" s="402">
        <f t="shared" si="114"/>
        <v>33200</v>
      </c>
      <c r="H481" s="402">
        <f t="shared" si="114"/>
        <v>8506</v>
      </c>
      <c r="I481" s="402">
        <f t="shared" si="114"/>
        <v>63250</v>
      </c>
      <c r="J481" s="402">
        <f t="shared" si="114"/>
        <v>14417</v>
      </c>
      <c r="K481" s="402">
        <f t="shared" si="114"/>
        <v>28000</v>
      </c>
      <c r="L481" s="402">
        <f t="shared" si="114"/>
        <v>707611</v>
      </c>
      <c r="M481" s="402" t="e">
        <f>'03'!#REF!+'04'!#REF!</f>
        <v>#REF!</v>
      </c>
      <c r="N481" s="402" t="e">
        <f t="shared" si="112"/>
        <v>#REF!</v>
      </c>
      <c r="O481" s="402" t="e">
        <f>#REF!</f>
        <v>#REF!</v>
      </c>
      <c r="P481" s="402" t="e">
        <f t="shared" si="113"/>
        <v>#REF!</v>
      </c>
    </row>
    <row r="482" spans="1:16" ht="24.75" customHeight="1" hidden="1">
      <c r="A482" s="393" t="s">
        <v>52</v>
      </c>
      <c r="B482" s="417" t="s">
        <v>138</v>
      </c>
      <c r="C482" s="402">
        <f>SUM(C483:C490)</f>
        <v>798931</v>
      </c>
      <c r="D482" s="402">
        <f aca="true" t="shared" si="115" ref="D482:L482">SUM(D483:D490)</f>
        <v>63320</v>
      </c>
      <c r="E482" s="402">
        <f t="shared" si="115"/>
        <v>40397</v>
      </c>
      <c r="F482" s="402">
        <f t="shared" si="115"/>
        <v>0</v>
      </c>
      <c r="G482" s="402">
        <f t="shared" si="115"/>
        <v>0</v>
      </c>
      <c r="H482" s="402">
        <f t="shared" si="115"/>
        <v>8506</v>
      </c>
      <c r="I482" s="402">
        <f t="shared" si="115"/>
        <v>0</v>
      </c>
      <c r="J482" s="402">
        <f t="shared" si="115"/>
        <v>14417</v>
      </c>
      <c r="K482" s="402">
        <f t="shared" si="115"/>
        <v>28000</v>
      </c>
      <c r="L482" s="402">
        <f t="shared" si="115"/>
        <v>707611</v>
      </c>
      <c r="M482" s="402" t="e">
        <f>'03'!#REF!+'04'!#REF!</f>
        <v>#REF!</v>
      </c>
      <c r="N482" s="402" t="e">
        <f t="shared" si="112"/>
        <v>#REF!</v>
      </c>
      <c r="O482" s="402" t="e">
        <f>#REF!</f>
        <v>#REF!</v>
      </c>
      <c r="P482" s="402" t="e">
        <f t="shared" si="113"/>
        <v>#REF!</v>
      </c>
    </row>
    <row r="483" spans="1:16" ht="24.75" customHeight="1" hidden="1">
      <c r="A483" s="415" t="s">
        <v>54</v>
      </c>
      <c r="B483" s="416" t="s">
        <v>139</v>
      </c>
      <c r="C483" s="402">
        <f aca="true" t="shared" si="116" ref="C483:C491">D483+K483+L483</f>
        <v>98600</v>
      </c>
      <c r="D483" s="402">
        <f aca="true" t="shared" si="117" ref="D483:D491">E483+F483+G483+H483+I483+J483</f>
        <v>34320</v>
      </c>
      <c r="E483" s="405">
        <v>11397</v>
      </c>
      <c r="F483" s="405"/>
      <c r="G483" s="405"/>
      <c r="H483" s="405">
        <v>8506</v>
      </c>
      <c r="I483" s="405"/>
      <c r="J483" s="405">
        <v>14417</v>
      </c>
      <c r="K483" s="405">
        <v>28000</v>
      </c>
      <c r="L483" s="405">
        <v>36280</v>
      </c>
      <c r="M483" s="405" t="e">
        <f>'03'!#REF!+'04'!#REF!</f>
        <v>#REF!</v>
      </c>
      <c r="N483" s="405" t="e">
        <f t="shared" si="112"/>
        <v>#REF!</v>
      </c>
      <c r="O483" s="405" t="e">
        <f>#REF!</f>
        <v>#REF!</v>
      </c>
      <c r="P483" s="405" t="e">
        <f t="shared" si="113"/>
        <v>#REF!</v>
      </c>
    </row>
    <row r="484" spans="1:16" ht="24.75" customHeight="1" hidden="1">
      <c r="A484" s="415" t="s">
        <v>55</v>
      </c>
      <c r="B484" s="416" t="s">
        <v>140</v>
      </c>
      <c r="C484" s="402">
        <f t="shared" si="116"/>
        <v>0</v>
      </c>
      <c r="D484" s="402">
        <f t="shared" si="117"/>
        <v>0</v>
      </c>
      <c r="E484" s="405"/>
      <c r="F484" s="405"/>
      <c r="G484" s="405"/>
      <c r="H484" s="405"/>
      <c r="I484" s="405"/>
      <c r="J484" s="405"/>
      <c r="K484" s="405"/>
      <c r="L484" s="405"/>
      <c r="M484" s="405" t="e">
        <f>'03'!#REF!+'04'!#REF!</f>
        <v>#REF!</v>
      </c>
      <c r="N484" s="405" t="e">
        <f t="shared" si="112"/>
        <v>#REF!</v>
      </c>
      <c r="O484" s="405" t="e">
        <f>#REF!</f>
        <v>#REF!</v>
      </c>
      <c r="P484" s="405" t="e">
        <f t="shared" si="113"/>
        <v>#REF!</v>
      </c>
    </row>
    <row r="485" spans="1:16" ht="24.75" customHeight="1" hidden="1">
      <c r="A485" s="415" t="s">
        <v>141</v>
      </c>
      <c r="B485" s="416" t="s">
        <v>201</v>
      </c>
      <c r="C485" s="402">
        <f t="shared" si="116"/>
        <v>0</v>
      </c>
      <c r="D485" s="402">
        <f t="shared" si="117"/>
        <v>0</v>
      </c>
      <c r="E485" s="405"/>
      <c r="F485" s="405"/>
      <c r="G485" s="405"/>
      <c r="H485" s="405"/>
      <c r="I485" s="405"/>
      <c r="J485" s="405"/>
      <c r="K485" s="405"/>
      <c r="L485" s="405"/>
      <c r="M485" s="405" t="e">
        <f>'03'!#REF!</f>
        <v>#REF!</v>
      </c>
      <c r="N485" s="405" t="e">
        <f t="shared" si="112"/>
        <v>#REF!</v>
      </c>
      <c r="O485" s="405" t="e">
        <f>#REF!</f>
        <v>#REF!</v>
      </c>
      <c r="P485" s="405" t="e">
        <f t="shared" si="113"/>
        <v>#REF!</v>
      </c>
    </row>
    <row r="486" spans="1:16" ht="24.75" customHeight="1" hidden="1">
      <c r="A486" s="415" t="s">
        <v>143</v>
      </c>
      <c r="B486" s="416" t="s">
        <v>142</v>
      </c>
      <c r="C486" s="402">
        <f t="shared" si="116"/>
        <v>236331</v>
      </c>
      <c r="D486" s="402">
        <f t="shared" si="117"/>
        <v>29000</v>
      </c>
      <c r="E486" s="405">
        <v>29000</v>
      </c>
      <c r="F486" s="405"/>
      <c r="G486" s="405"/>
      <c r="H486" s="405"/>
      <c r="I486" s="405"/>
      <c r="J486" s="405"/>
      <c r="K486" s="405"/>
      <c r="L486" s="405">
        <v>207331</v>
      </c>
      <c r="M486" s="405" t="e">
        <f>'03'!#REF!+'04'!#REF!</f>
        <v>#REF!</v>
      </c>
      <c r="N486" s="405" t="e">
        <f t="shared" si="112"/>
        <v>#REF!</v>
      </c>
      <c r="O486" s="405" t="e">
        <f>#REF!</f>
        <v>#REF!</v>
      </c>
      <c r="P486" s="405" t="e">
        <f t="shared" si="113"/>
        <v>#REF!</v>
      </c>
    </row>
    <row r="487" spans="1:16" ht="24.75" customHeight="1" hidden="1">
      <c r="A487" s="415" t="s">
        <v>145</v>
      </c>
      <c r="B487" s="416" t="s">
        <v>144</v>
      </c>
      <c r="C487" s="402">
        <f t="shared" si="116"/>
        <v>464000</v>
      </c>
      <c r="D487" s="402">
        <f t="shared" si="117"/>
        <v>0</v>
      </c>
      <c r="E487" s="405"/>
      <c r="F487" s="405"/>
      <c r="G487" s="405"/>
      <c r="H487" s="405"/>
      <c r="I487" s="405"/>
      <c r="J487" s="405"/>
      <c r="K487" s="405"/>
      <c r="L487" s="405">
        <v>464000</v>
      </c>
      <c r="M487" s="405" t="e">
        <f>'03'!#REF!+'04'!#REF!</f>
        <v>#REF!</v>
      </c>
      <c r="N487" s="405" t="e">
        <f t="shared" si="112"/>
        <v>#REF!</v>
      </c>
      <c r="O487" s="405" t="e">
        <f>#REF!</f>
        <v>#REF!</v>
      </c>
      <c r="P487" s="405" t="e">
        <f t="shared" si="113"/>
        <v>#REF!</v>
      </c>
    </row>
    <row r="488" spans="1:16" ht="24.75" customHeight="1" hidden="1">
      <c r="A488" s="415" t="s">
        <v>147</v>
      </c>
      <c r="B488" s="416" t="s">
        <v>146</v>
      </c>
      <c r="C488" s="402">
        <f t="shared" si="116"/>
        <v>0</v>
      </c>
      <c r="D488" s="402">
        <f t="shared" si="117"/>
        <v>0</v>
      </c>
      <c r="E488" s="405"/>
      <c r="F488" s="405"/>
      <c r="G488" s="405"/>
      <c r="H488" s="405"/>
      <c r="I488" s="405"/>
      <c r="J488" s="405"/>
      <c r="K488" s="405"/>
      <c r="L488" s="405"/>
      <c r="M488" s="405" t="e">
        <f>'03'!#REF!+'04'!#REF!</f>
        <v>#REF!</v>
      </c>
      <c r="N488" s="405" t="e">
        <f t="shared" si="112"/>
        <v>#REF!</v>
      </c>
      <c r="O488" s="405" t="e">
        <f>#REF!</f>
        <v>#REF!</v>
      </c>
      <c r="P488" s="405" t="e">
        <f t="shared" si="113"/>
        <v>#REF!</v>
      </c>
    </row>
    <row r="489" spans="1:16" ht="24.75" customHeight="1" hidden="1">
      <c r="A489" s="415" t="s">
        <v>149</v>
      </c>
      <c r="B489" s="418" t="s">
        <v>148</v>
      </c>
      <c r="C489" s="402">
        <f t="shared" si="116"/>
        <v>0</v>
      </c>
      <c r="D489" s="402">
        <f t="shared" si="117"/>
        <v>0</v>
      </c>
      <c r="E489" s="405"/>
      <c r="F489" s="405"/>
      <c r="G489" s="405"/>
      <c r="H489" s="405"/>
      <c r="I489" s="405"/>
      <c r="J489" s="405"/>
      <c r="K489" s="405"/>
      <c r="L489" s="405"/>
      <c r="M489" s="405" t="e">
        <f>'03'!#REF!+'04'!#REF!</f>
        <v>#REF!</v>
      </c>
      <c r="N489" s="405" t="e">
        <f t="shared" si="112"/>
        <v>#REF!</v>
      </c>
      <c r="O489" s="405" t="e">
        <f>#REF!</f>
        <v>#REF!</v>
      </c>
      <c r="P489" s="405" t="e">
        <f t="shared" si="113"/>
        <v>#REF!</v>
      </c>
    </row>
    <row r="490" spans="1:16" ht="24.75" customHeight="1" hidden="1">
      <c r="A490" s="415" t="s">
        <v>185</v>
      </c>
      <c r="B490" s="416" t="s">
        <v>150</v>
      </c>
      <c r="C490" s="402">
        <f t="shared" si="116"/>
        <v>0</v>
      </c>
      <c r="D490" s="402">
        <f t="shared" si="117"/>
        <v>0</v>
      </c>
      <c r="E490" s="405"/>
      <c r="F490" s="405"/>
      <c r="G490" s="405"/>
      <c r="H490" s="405"/>
      <c r="I490" s="405"/>
      <c r="J490" s="405"/>
      <c r="K490" s="405"/>
      <c r="L490" s="405"/>
      <c r="M490" s="405" t="e">
        <f>'03'!#REF!+'04'!#REF!</f>
        <v>#REF!</v>
      </c>
      <c r="N490" s="405" t="e">
        <f t="shared" si="112"/>
        <v>#REF!</v>
      </c>
      <c r="O490" s="405" t="e">
        <f>#REF!</f>
        <v>#REF!</v>
      </c>
      <c r="P490" s="405" t="e">
        <f t="shared" si="113"/>
        <v>#REF!</v>
      </c>
    </row>
    <row r="491" spans="1:16" ht="24.75" customHeight="1" hidden="1">
      <c r="A491" s="393" t="s">
        <v>53</v>
      </c>
      <c r="B491" s="394" t="s">
        <v>151</v>
      </c>
      <c r="C491" s="402">
        <f t="shared" si="116"/>
        <v>122644</v>
      </c>
      <c r="D491" s="402">
        <f t="shared" si="117"/>
        <v>122644</v>
      </c>
      <c r="E491" s="405">
        <v>26194</v>
      </c>
      <c r="F491" s="405"/>
      <c r="G491" s="405">
        <v>33200</v>
      </c>
      <c r="H491" s="405"/>
      <c r="I491" s="405">
        <v>63250</v>
      </c>
      <c r="J491" s="405"/>
      <c r="K491" s="405"/>
      <c r="L491" s="405"/>
      <c r="M491" s="402" t="e">
        <f>'03'!#REF!+'04'!#REF!</f>
        <v>#REF!</v>
      </c>
      <c r="N491" s="402" t="e">
        <f t="shared" si="112"/>
        <v>#REF!</v>
      </c>
      <c r="O491" s="402" t="e">
        <f>#REF!</f>
        <v>#REF!</v>
      </c>
      <c r="P491" s="402" t="e">
        <f t="shared" si="113"/>
        <v>#REF!</v>
      </c>
    </row>
    <row r="492" spans="1:16" ht="24.75" customHeight="1" hidden="1">
      <c r="A492" s="434" t="s">
        <v>76</v>
      </c>
      <c r="B492" s="457" t="s">
        <v>213</v>
      </c>
      <c r="C492" s="441">
        <f>(C483+C484+C485)/C482</f>
        <v>0.12341491317773375</v>
      </c>
      <c r="D492" s="395">
        <f aca="true" t="shared" si="118" ref="D492:L492">(D483+D484+D485)/D482</f>
        <v>0.542008843967151</v>
      </c>
      <c r="E492" s="407">
        <f t="shared" si="118"/>
        <v>0.28212491026561376</v>
      </c>
      <c r="F492" s="407" t="e">
        <f t="shared" si="118"/>
        <v>#DIV/0!</v>
      </c>
      <c r="G492" s="407" t="e">
        <f t="shared" si="118"/>
        <v>#DIV/0!</v>
      </c>
      <c r="H492" s="407">
        <f t="shared" si="118"/>
        <v>1</v>
      </c>
      <c r="I492" s="407" t="e">
        <f t="shared" si="118"/>
        <v>#DIV/0!</v>
      </c>
      <c r="J492" s="407">
        <f t="shared" si="118"/>
        <v>1</v>
      </c>
      <c r="K492" s="407">
        <f t="shared" si="118"/>
        <v>1</v>
      </c>
      <c r="L492" s="407">
        <f t="shared" si="118"/>
        <v>0.05127110799577734</v>
      </c>
      <c r="M492" s="411"/>
      <c r="N492" s="458"/>
      <c r="O492" s="458"/>
      <c r="P492" s="458"/>
    </row>
    <row r="493" spans="1:16" ht="17.25" hidden="1">
      <c r="A493" s="1277" t="s">
        <v>492</v>
      </c>
      <c r="B493" s="1277"/>
      <c r="C493" s="405">
        <f>C476-C479-C480-C481</f>
        <v>0</v>
      </c>
      <c r="D493" s="405">
        <f aca="true" t="shared" si="119" ref="D493:L493">D476-D479-D480-D481</f>
        <v>0</v>
      </c>
      <c r="E493" s="405">
        <f t="shared" si="119"/>
        <v>0</v>
      </c>
      <c r="F493" s="405">
        <f t="shared" si="119"/>
        <v>0</v>
      </c>
      <c r="G493" s="405">
        <f t="shared" si="119"/>
        <v>0</v>
      </c>
      <c r="H493" s="405">
        <f t="shared" si="119"/>
        <v>0</v>
      </c>
      <c r="I493" s="405">
        <f t="shared" si="119"/>
        <v>0</v>
      </c>
      <c r="J493" s="405">
        <f t="shared" si="119"/>
        <v>0</v>
      </c>
      <c r="K493" s="405">
        <f t="shared" si="119"/>
        <v>0</v>
      </c>
      <c r="L493" s="405">
        <f t="shared" si="119"/>
        <v>0</v>
      </c>
      <c r="M493" s="411"/>
      <c r="N493" s="458"/>
      <c r="O493" s="458"/>
      <c r="P493" s="458"/>
    </row>
    <row r="494" spans="1:16" ht="17.25" hidden="1">
      <c r="A494" s="1272" t="s">
        <v>493</v>
      </c>
      <c r="B494" s="1272"/>
      <c r="C494" s="405">
        <f>C481-C482-C491</f>
        <v>0</v>
      </c>
      <c r="D494" s="405">
        <f aca="true" t="shared" si="120" ref="D494:L494">D481-D482-D491</f>
        <v>0</v>
      </c>
      <c r="E494" s="405">
        <f t="shared" si="120"/>
        <v>0</v>
      </c>
      <c r="F494" s="405">
        <f t="shared" si="120"/>
        <v>0</v>
      </c>
      <c r="G494" s="405">
        <f t="shared" si="120"/>
        <v>0</v>
      </c>
      <c r="H494" s="405">
        <f t="shared" si="120"/>
        <v>0</v>
      </c>
      <c r="I494" s="405">
        <f t="shared" si="120"/>
        <v>0</v>
      </c>
      <c r="J494" s="405">
        <f t="shared" si="120"/>
        <v>0</v>
      </c>
      <c r="K494" s="405">
        <f t="shared" si="120"/>
        <v>0</v>
      </c>
      <c r="L494" s="405">
        <f t="shared" si="120"/>
        <v>0</v>
      </c>
      <c r="M494" s="411"/>
      <c r="N494" s="458"/>
      <c r="O494" s="458"/>
      <c r="P494" s="458"/>
    </row>
    <row r="495" spans="1:16" ht="18.75" hidden="1">
      <c r="A495" s="443"/>
      <c r="B495" s="459" t="s">
        <v>512</v>
      </c>
      <c r="C495" s="459"/>
      <c r="D495" s="435"/>
      <c r="E495" s="435"/>
      <c r="F495" s="435"/>
      <c r="G495" s="1269" t="s">
        <v>512</v>
      </c>
      <c r="H495" s="1269"/>
      <c r="I495" s="1269"/>
      <c r="J495" s="1269"/>
      <c r="K495" s="1269"/>
      <c r="L495" s="1269"/>
      <c r="M495" s="446"/>
      <c r="N495" s="446"/>
      <c r="O495" s="446"/>
      <c r="P495" s="446"/>
    </row>
    <row r="496" spans="1:16" ht="18.75" hidden="1">
      <c r="A496" s="1270" t="s">
        <v>4</v>
      </c>
      <c r="B496" s="1270"/>
      <c r="C496" s="1270"/>
      <c r="D496" s="1270"/>
      <c r="E496" s="435"/>
      <c r="F496" s="435"/>
      <c r="G496" s="460"/>
      <c r="H496" s="1271" t="s">
        <v>513</v>
      </c>
      <c r="I496" s="1271"/>
      <c r="J496" s="1271"/>
      <c r="K496" s="1271"/>
      <c r="L496" s="1271"/>
      <c r="M496" s="446"/>
      <c r="N496" s="446"/>
      <c r="O496" s="446"/>
      <c r="P496" s="446"/>
    </row>
    <row r="497" ht="15" hidden="1"/>
    <row r="498" ht="15" hidden="1"/>
    <row r="499" ht="15" hidden="1"/>
    <row r="500" ht="15" hidden="1"/>
    <row r="501" ht="15" hidden="1"/>
    <row r="502" ht="15" hidden="1"/>
    <row r="503" ht="15" hidden="1"/>
    <row r="504" ht="15" hidden="1"/>
    <row r="505" ht="15" hidden="1"/>
    <row r="506" ht="15" hidden="1"/>
    <row r="507" ht="15" hidden="1"/>
    <row r="508" ht="15" hidden="1"/>
    <row r="509" spans="1:13" ht="16.5" hidden="1">
      <c r="A509" s="1295" t="s">
        <v>33</v>
      </c>
      <c r="B509" s="1296"/>
      <c r="C509" s="442"/>
      <c r="D509" s="1297" t="s">
        <v>79</v>
      </c>
      <c r="E509" s="1297"/>
      <c r="F509" s="1297"/>
      <c r="G509" s="1297"/>
      <c r="H509" s="1297"/>
      <c r="I509" s="1297"/>
      <c r="J509" s="1297"/>
      <c r="K509" s="1298"/>
      <c r="L509" s="1298"/>
      <c r="M509" s="446"/>
    </row>
    <row r="510" spans="1:13" ht="16.5" hidden="1">
      <c r="A510" s="1279" t="s">
        <v>339</v>
      </c>
      <c r="B510" s="1279"/>
      <c r="C510" s="1279"/>
      <c r="D510" s="1297" t="s">
        <v>214</v>
      </c>
      <c r="E510" s="1297"/>
      <c r="F510" s="1297"/>
      <c r="G510" s="1297"/>
      <c r="H510" s="1297"/>
      <c r="I510" s="1297"/>
      <c r="J510" s="1297"/>
      <c r="K510" s="1299" t="s">
        <v>510</v>
      </c>
      <c r="L510" s="1299"/>
      <c r="M510" s="443"/>
    </row>
    <row r="511" spans="1:13" ht="16.5" hidden="1">
      <c r="A511" s="1279" t="s">
        <v>340</v>
      </c>
      <c r="B511" s="1279"/>
      <c r="C511" s="408"/>
      <c r="D511" s="1300" t="s">
        <v>544</v>
      </c>
      <c r="E511" s="1300"/>
      <c r="F511" s="1300"/>
      <c r="G511" s="1300"/>
      <c r="H511" s="1300"/>
      <c r="I511" s="1300"/>
      <c r="J511" s="1300"/>
      <c r="K511" s="1298"/>
      <c r="L511" s="1298"/>
      <c r="M511" s="446"/>
    </row>
    <row r="512" spans="1:13" ht="15.75" hidden="1">
      <c r="A512" s="419" t="s">
        <v>119</v>
      </c>
      <c r="B512" s="419"/>
      <c r="C512" s="409"/>
      <c r="D512" s="447"/>
      <c r="E512" s="447"/>
      <c r="F512" s="448"/>
      <c r="G512" s="448"/>
      <c r="H512" s="448"/>
      <c r="I512" s="448"/>
      <c r="J512" s="448"/>
      <c r="K512" s="1278"/>
      <c r="L512" s="1278"/>
      <c r="M512" s="443"/>
    </row>
    <row r="513" spans="1:13" ht="15.75" hidden="1">
      <c r="A513" s="447"/>
      <c r="B513" s="447" t="s">
        <v>94</v>
      </c>
      <c r="C513" s="447"/>
      <c r="D513" s="447"/>
      <c r="E513" s="447"/>
      <c r="F513" s="447"/>
      <c r="G513" s="447"/>
      <c r="H513" s="447"/>
      <c r="I513" s="447"/>
      <c r="J513" s="447"/>
      <c r="K513" s="1282"/>
      <c r="L513" s="1282"/>
      <c r="M513" s="443"/>
    </row>
    <row r="514" spans="1:13" ht="15.75" hidden="1">
      <c r="A514" s="900" t="s">
        <v>71</v>
      </c>
      <c r="B514" s="901"/>
      <c r="C514" s="1280" t="s">
        <v>38</v>
      </c>
      <c r="D514" s="1286" t="s">
        <v>337</v>
      </c>
      <c r="E514" s="1286"/>
      <c r="F514" s="1286"/>
      <c r="G514" s="1286"/>
      <c r="H514" s="1286"/>
      <c r="I514" s="1286"/>
      <c r="J514" s="1286"/>
      <c r="K514" s="1286"/>
      <c r="L514" s="1286"/>
      <c r="M514" s="446"/>
    </row>
    <row r="515" spans="1:13" ht="15.75" hidden="1">
      <c r="A515" s="902"/>
      <c r="B515" s="903"/>
      <c r="C515" s="1280"/>
      <c r="D515" s="1287" t="s">
        <v>205</v>
      </c>
      <c r="E515" s="1288"/>
      <c r="F515" s="1288"/>
      <c r="G515" s="1288"/>
      <c r="H515" s="1288"/>
      <c r="I515" s="1288"/>
      <c r="J515" s="1289"/>
      <c r="K515" s="1290" t="s">
        <v>206</v>
      </c>
      <c r="L515" s="1290" t="s">
        <v>207</v>
      </c>
      <c r="M515" s="443"/>
    </row>
    <row r="516" spans="1:13" ht="15.75" hidden="1">
      <c r="A516" s="902"/>
      <c r="B516" s="903"/>
      <c r="C516" s="1280"/>
      <c r="D516" s="1281" t="s">
        <v>37</v>
      </c>
      <c r="E516" s="1283" t="s">
        <v>7</v>
      </c>
      <c r="F516" s="1284"/>
      <c r="G516" s="1284"/>
      <c r="H516" s="1284"/>
      <c r="I516" s="1284"/>
      <c r="J516" s="1285"/>
      <c r="K516" s="1291"/>
      <c r="L516" s="1293"/>
      <c r="M516" s="443"/>
    </row>
    <row r="517" spans="1:16" ht="15.75" hidden="1">
      <c r="A517" s="1301"/>
      <c r="B517" s="1302"/>
      <c r="C517" s="1280"/>
      <c r="D517" s="1281"/>
      <c r="E517" s="449" t="s">
        <v>208</v>
      </c>
      <c r="F517" s="449" t="s">
        <v>209</v>
      </c>
      <c r="G517" s="449" t="s">
        <v>210</v>
      </c>
      <c r="H517" s="449" t="s">
        <v>211</v>
      </c>
      <c r="I517" s="449" t="s">
        <v>341</v>
      </c>
      <c r="J517" s="449" t="s">
        <v>212</v>
      </c>
      <c r="K517" s="1292"/>
      <c r="L517" s="1294"/>
      <c r="M517" s="1274" t="s">
        <v>494</v>
      </c>
      <c r="N517" s="1274"/>
      <c r="O517" s="1274"/>
      <c r="P517" s="1274"/>
    </row>
    <row r="518" spans="1:16" ht="15" hidden="1">
      <c r="A518" s="1275" t="s">
        <v>6</v>
      </c>
      <c r="B518" s="1276"/>
      <c r="C518" s="450">
        <v>1</v>
      </c>
      <c r="D518" s="451">
        <v>2</v>
      </c>
      <c r="E518" s="450">
        <v>3</v>
      </c>
      <c r="F518" s="451">
        <v>4</v>
      </c>
      <c r="G518" s="450">
        <v>5</v>
      </c>
      <c r="H518" s="451">
        <v>6</v>
      </c>
      <c r="I518" s="450">
        <v>7</v>
      </c>
      <c r="J518" s="451">
        <v>8</v>
      </c>
      <c r="K518" s="450">
        <v>9</v>
      </c>
      <c r="L518" s="451">
        <v>10</v>
      </c>
      <c r="M518" s="452" t="s">
        <v>495</v>
      </c>
      <c r="N518" s="453" t="s">
        <v>498</v>
      </c>
      <c r="O518" s="453" t="s">
        <v>496</v>
      </c>
      <c r="P518" s="453" t="s">
        <v>497</v>
      </c>
    </row>
    <row r="519" spans="1:16" ht="24.75" customHeight="1" hidden="1">
      <c r="A519" s="412" t="s">
        <v>0</v>
      </c>
      <c r="B519" s="413" t="s">
        <v>131</v>
      </c>
      <c r="C519" s="402">
        <f>C520+C521</f>
        <v>1489506</v>
      </c>
      <c r="D519" s="402">
        <f aca="true" t="shared" si="121" ref="D519:L519">D520+D521</f>
        <v>1316506</v>
      </c>
      <c r="E519" s="402">
        <f t="shared" si="121"/>
        <v>194963</v>
      </c>
      <c r="F519" s="402">
        <f t="shared" si="121"/>
        <v>0</v>
      </c>
      <c r="G519" s="402">
        <f t="shared" si="121"/>
        <v>98361</v>
      </c>
      <c r="H519" s="402">
        <f t="shared" si="121"/>
        <v>1018454</v>
      </c>
      <c r="I519" s="402">
        <f t="shared" si="121"/>
        <v>0</v>
      </c>
      <c r="J519" s="402">
        <f t="shared" si="121"/>
        <v>4728</v>
      </c>
      <c r="K519" s="402">
        <f t="shared" si="121"/>
        <v>0</v>
      </c>
      <c r="L519" s="402">
        <f t="shared" si="121"/>
        <v>173000</v>
      </c>
      <c r="M519" s="402" t="e">
        <f>'03'!#REF!+'04'!#REF!</f>
        <v>#REF!</v>
      </c>
      <c r="N519" s="402" t="e">
        <f>C519-M519</f>
        <v>#REF!</v>
      </c>
      <c r="O519" s="402" t="e">
        <f>#REF!</f>
        <v>#REF!</v>
      </c>
      <c r="P519" s="402" t="e">
        <f>C519-O519</f>
        <v>#REF!</v>
      </c>
    </row>
    <row r="520" spans="1:16" ht="24.75" customHeight="1" hidden="1">
      <c r="A520" s="415">
        <v>1</v>
      </c>
      <c r="B520" s="416" t="s">
        <v>132</v>
      </c>
      <c r="C520" s="402">
        <f>D520+K520+L520</f>
        <v>1046387</v>
      </c>
      <c r="D520" s="402">
        <f>E520+F520+G520+H520+I520+J520</f>
        <v>1046387</v>
      </c>
      <c r="E520" s="405">
        <v>35026</v>
      </c>
      <c r="F520" s="405"/>
      <c r="G520" s="405">
        <v>37361</v>
      </c>
      <c r="H520" s="405">
        <v>974000</v>
      </c>
      <c r="I520" s="405"/>
      <c r="J520" s="405"/>
      <c r="K520" s="405"/>
      <c r="L520" s="405"/>
      <c r="M520" s="405" t="e">
        <f>'03'!#REF!+'04'!#REF!</f>
        <v>#REF!</v>
      </c>
      <c r="N520" s="405" t="e">
        <f aca="true" t="shared" si="122" ref="N520:N534">C520-M520</f>
        <v>#REF!</v>
      </c>
      <c r="O520" s="405" t="e">
        <f>#REF!</f>
        <v>#REF!</v>
      </c>
      <c r="P520" s="405" t="e">
        <f aca="true" t="shared" si="123" ref="P520:P534">C520-O520</f>
        <v>#REF!</v>
      </c>
    </row>
    <row r="521" spans="1:16" ht="24.75" customHeight="1" hidden="1">
      <c r="A521" s="415">
        <v>2</v>
      </c>
      <c r="B521" s="416" t="s">
        <v>133</v>
      </c>
      <c r="C521" s="402">
        <f>D521+K521+L521</f>
        <v>443119</v>
      </c>
      <c r="D521" s="402">
        <f>E521+F521+G521+H521+I521+J521</f>
        <v>270119</v>
      </c>
      <c r="E521" s="405">
        <v>159937</v>
      </c>
      <c r="F521" s="405">
        <v>0</v>
      </c>
      <c r="G521" s="405">
        <v>61000</v>
      </c>
      <c r="H521" s="405">
        <v>44454</v>
      </c>
      <c r="I521" s="405">
        <v>0</v>
      </c>
      <c r="J521" s="405">
        <v>4728</v>
      </c>
      <c r="K521" s="405">
        <v>0</v>
      </c>
      <c r="L521" s="405">
        <v>173000</v>
      </c>
      <c r="M521" s="405" t="e">
        <f>'03'!#REF!+'04'!#REF!</f>
        <v>#REF!</v>
      </c>
      <c r="N521" s="405" t="e">
        <f t="shared" si="122"/>
        <v>#REF!</v>
      </c>
      <c r="O521" s="405" t="e">
        <f>#REF!</f>
        <v>#REF!</v>
      </c>
      <c r="P521" s="405" t="e">
        <f t="shared" si="123"/>
        <v>#REF!</v>
      </c>
    </row>
    <row r="522" spans="1:16" ht="24.75" customHeight="1" hidden="1">
      <c r="A522" s="393" t="s">
        <v>1</v>
      </c>
      <c r="B522" s="394" t="s">
        <v>134</v>
      </c>
      <c r="C522" s="402">
        <f>D522+K522+L522</f>
        <v>21400</v>
      </c>
      <c r="D522" s="402">
        <f>E522+F522+G522+H522+I522+J522</f>
        <v>21400</v>
      </c>
      <c r="E522" s="405">
        <v>1400</v>
      </c>
      <c r="F522" s="405">
        <v>0</v>
      </c>
      <c r="G522" s="405">
        <v>20000</v>
      </c>
      <c r="H522" s="405">
        <v>0</v>
      </c>
      <c r="I522" s="405">
        <v>0</v>
      </c>
      <c r="J522" s="405">
        <v>0</v>
      </c>
      <c r="K522" s="405">
        <v>0</v>
      </c>
      <c r="L522" s="405">
        <v>0</v>
      </c>
      <c r="M522" s="405" t="e">
        <f>'03'!#REF!+'04'!#REF!</f>
        <v>#REF!</v>
      </c>
      <c r="N522" s="405" t="e">
        <f t="shared" si="122"/>
        <v>#REF!</v>
      </c>
      <c r="O522" s="405" t="e">
        <f>#REF!</f>
        <v>#REF!</v>
      </c>
      <c r="P522" s="405" t="e">
        <f t="shared" si="123"/>
        <v>#REF!</v>
      </c>
    </row>
    <row r="523" spans="1:16" ht="24.75" customHeight="1" hidden="1">
      <c r="A523" s="393" t="s">
        <v>9</v>
      </c>
      <c r="B523" s="394" t="s">
        <v>135</v>
      </c>
      <c r="C523" s="402">
        <f>D523+K523+L523</f>
        <v>0</v>
      </c>
      <c r="D523" s="402">
        <f>E523+F523+G523+H523+I523+J523</f>
        <v>0</v>
      </c>
      <c r="E523" s="405">
        <v>0</v>
      </c>
      <c r="F523" s="405">
        <v>0</v>
      </c>
      <c r="G523" s="405">
        <v>0</v>
      </c>
      <c r="H523" s="405">
        <v>0</v>
      </c>
      <c r="I523" s="405">
        <v>0</v>
      </c>
      <c r="J523" s="405">
        <v>0</v>
      </c>
      <c r="K523" s="405">
        <v>0</v>
      </c>
      <c r="L523" s="405">
        <v>0</v>
      </c>
      <c r="M523" s="405" t="e">
        <f>'03'!#REF!+'04'!#REF!</f>
        <v>#REF!</v>
      </c>
      <c r="N523" s="405" t="e">
        <f t="shared" si="122"/>
        <v>#REF!</v>
      </c>
      <c r="O523" s="405" t="e">
        <f>#REF!</f>
        <v>#REF!</v>
      </c>
      <c r="P523" s="405" t="e">
        <f t="shared" si="123"/>
        <v>#REF!</v>
      </c>
    </row>
    <row r="524" spans="1:16" ht="24.75" customHeight="1" hidden="1">
      <c r="A524" s="393" t="s">
        <v>136</v>
      </c>
      <c r="B524" s="394" t="s">
        <v>137</v>
      </c>
      <c r="C524" s="402">
        <f>C525+C534</f>
        <v>1468106</v>
      </c>
      <c r="D524" s="402">
        <f aca="true" t="shared" si="124" ref="D524:L524">D525+D534</f>
        <v>1295106</v>
      </c>
      <c r="E524" s="402">
        <f t="shared" si="124"/>
        <v>193563</v>
      </c>
      <c r="F524" s="402">
        <f t="shared" si="124"/>
        <v>0</v>
      </c>
      <c r="G524" s="402">
        <f t="shared" si="124"/>
        <v>78361</v>
      </c>
      <c r="H524" s="402">
        <f t="shared" si="124"/>
        <v>1018454</v>
      </c>
      <c r="I524" s="402">
        <f t="shared" si="124"/>
        <v>0</v>
      </c>
      <c r="J524" s="402">
        <f t="shared" si="124"/>
        <v>4728</v>
      </c>
      <c r="K524" s="402">
        <f t="shared" si="124"/>
        <v>0</v>
      </c>
      <c r="L524" s="402">
        <f t="shared" si="124"/>
        <v>173000</v>
      </c>
      <c r="M524" s="402" t="e">
        <f>'03'!#REF!+'04'!#REF!</f>
        <v>#REF!</v>
      </c>
      <c r="N524" s="402" t="e">
        <f t="shared" si="122"/>
        <v>#REF!</v>
      </c>
      <c r="O524" s="402" t="e">
        <f>#REF!</f>
        <v>#REF!</v>
      </c>
      <c r="P524" s="402" t="e">
        <f t="shared" si="123"/>
        <v>#REF!</v>
      </c>
    </row>
    <row r="525" spans="1:16" ht="24.75" customHeight="1" hidden="1">
      <c r="A525" s="393" t="s">
        <v>52</v>
      </c>
      <c r="B525" s="417" t="s">
        <v>138</v>
      </c>
      <c r="C525" s="402">
        <f>SUM(C526:C533)</f>
        <v>421719</v>
      </c>
      <c r="D525" s="402">
        <f aca="true" t="shared" si="125" ref="D525:L525">SUM(D526:D533)</f>
        <v>248719</v>
      </c>
      <c r="E525" s="402">
        <f t="shared" si="125"/>
        <v>158537</v>
      </c>
      <c r="F525" s="402">
        <f t="shared" si="125"/>
        <v>0</v>
      </c>
      <c r="G525" s="402">
        <f t="shared" si="125"/>
        <v>41000</v>
      </c>
      <c r="H525" s="402">
        <f t="shared" si="125"/>
        <v>44454</v>
      </c>
      <c r="I525" s="402">
        <f t="shared" si="125"/>
        <v>0</v>
      </c>
      <c r="J525" s="402">
        <f t="shared" si="125"/>
        <v>4728</v>
      </c>
      <c r="K525" s="402">
        <f t="shared" si="125"/>
        <v>0</v>
      </c>
      <c r="L525" s="402">
        <f t="shared" si="125"/>
        <v>173000</v>
      </c>
      <c r="M525" s="402" t="e">
        <f>'03'!#REF!+'04'!#REF!</f>
        <v>#REF!</v>
      </c>
      <c r="N525" s="402" t="e">
        <f t="shared" si="122"/>
        <v>#REF!</v>
      </c>
      <c r="O525" s="402" t="e">
        <f>#REF!</f>
        <v>#REF!</v>
      </c>
      <c r="P525" s="402" t="e">
        <f t="shared" si="123"/>
        <v>#REF!</v>
      </c>
    </row>
    <row r="526" spans="1:16" ht="24.75" customHeight="1" hidden="1">
      <c r="A526" s="415" t="s">
        <v>54</v>
      </c>
      <c r="B526" s="416" t="s">
        <v>139</v>
      </c>
      <c r="C526" s="402">
        <f aca="true" t="shared" si="126" ref="C526:C534">D526+K526+L526</f>
        <v>57757</v>
      </c>
      <c r="D526" s="402">
        <f aca="true" t="shared" si="127" ref="D526:D534">E526+F526+G526+H526+I526+J526</f>
        <v>57757</v>
      </c>
      <c r="E526" s="405">
        <v>4875</v>
      </c>
      <c r="F526" s="405">
        <v>0</v>
      </c>
      <c r="G526" s="405">
        <v>6700</v>
      </c>
      <c r="H526" s="405">
        <v>41454</v>
      </c>
      <c r="I526" s="405">
        <v>0</v>
      </c>
      <c r="J526" s="405">
        <v>4728</v>
      </c>
      <c r="K526" s="405">
        <v>0</v>
      </c>
      <c r="L526" s="405">
        <v>0</v>
      </c>
      <c r="M526" s="405" t="e">
        <f>'03'!#REF!+'04'!#REF!</f>
        <v>#REF!</v>
      </c>
      <c r="N526" s="405" t="e">
        <f t="shared" si="122"/>
        <v>#REF!</v>
      </c>
      <c r="O526" s="405" t="e">
        <f>#REF!</f>
        <v>#REF!</v>
      </c>
      <c r="P526" s="405" t="e">
        <f t="shared" si="123"/>
        <v>#REF!</v>
      </c>
    </row>
    <row r="527" spans="1:16" ht="24.75" customHeight="1" hidden="1">
      <c r="A527" s="415" t="s">
        <v>55</v>
      </c>
      <c r="B527" s="416" t="s">
        <v>140</v>
      </c>
      <c r="C527" s="402">
        <f t="shared" si="126"/>
        <v>0</v>
      </c>
      <c r="D527" s="402">
        <f t="shared" si="127"/>
        <v>0</v>
      </c>
      <c r="E527" s="405">
        <v>0</v>
      </c>
      <c r="F527" s="405">
        <v>0</v>
      </c>
      <c r="G527" s="405">
        <v>0</v>
      </c>
      <c r="H527" s="405">
        <v>0</v>
      </c>
      <c r="I527" s="405">
        <v>0</v>
      </c>
      <c r="J527" s="405">
        <v>0</v>
      </c>
      <c r="K527" s="405">
        <v>0</v>
      </c>
      <c r="L527" s="405">
        <v>0</v>
      </c>
      <c r="M527" s="405" t="e">
        <f>'03'!#REF!+'04'!#REF!</f>
        <v>#REF!</v>
      </c>
      <c r="N527" s="405" t="e">
        <f t="shared" si="122"/>
        <v>#REF!</v>
      </c>
      <c r="O527" s="405" t="e">
        <f>#REF!</f>
        <v>#REF!</v>
      </c>
      <c r="P527" s="405" t="e">
        <f t="shared" si="123"/>
        <v>#REF!</v>
      </c>
    </row>
    <row r="528" spans="1:16" ht="24.75" customHeight="1" hidden="1">
      <c r="A528" s="415" t="s">
        <v>141</v>
      </c>
      <c r="B528" s="416" t="s">
        <v>201</v>
      </c>
      <c r="C528" s="402">
        <f t="shared" si="126"/>
        <v>0</v>
      </c>
      <c r="D528" s="402">
        <f t="shared" si="127"/>
        <v>0</v>
      </c>
      <c r="E528" s="405">
        <v>0</v>
      </c>
      <c r="F528" s="405">
        <v>0</v>
      </c>
      <c r="G528" s="405">
        <v>0</v>
      </c>
      <c r="H528" s="405">
        <v>0</v>
      </c>
      <c r="I528" s="405">
        <v>0</v>
      </c>
      <c r="J528" s="405">
        <v>0</v>
      </c>
      <c r="K528" s="405">
        <v>0</v>
      </c>
      <c r="L528" s="405">
        <v>0</v>
      </c>
      <c r="M528" s="405" t="e">
        <f>'03'!#REF!</f>
        <v>#REF!</v>
      </c>
      <c r="N528" s="405" t="e">
        <f t="shared" si="122"/>
        <v>#REF!</v>
      </c>
      <c r="O528" s="405" t="e">
        <f>#REF!</f>
        <v>#REF!</v>
      </c>
      <c r="P528" s="405" t="e">
        <f t="shared" si="123"/>
        <v>#REF!</v>
      </c>
    </row>
    <row r="529" spans="1:16" ht="24.75" customHeight="1" hidden="1">
      <c r="A529" s="415" t="s">
        <v>143</v>
      </c>
      <c r="B529" s="416" t="s">
        <v>142</v>
      </c>
      <c r="C529" s="402">
        <f t="shared" si="126"/>
        <v>213822</v>
      </c>
      <c r="D529" s="402">
        <f t="shared" si="127"/>
        <v>40822</v>
      </c>
      <c r="E529" s="405">
        <v>3522</v>
      </c>
      <c r="F529" s="405">
        <v>0</v>
      </c>
      <c r="G529" s="405">
        <v>34300</v>
      </c>
      <c r="H529" s="405">
        <v>3000</v>
      </c>
      <c r="I529" s="405">
        <v>0</v>
      </c>
      <c r="J529" s="405">
        <v>0</v>
      </c>
      <c r="K529" s="405">
        <v>0</v>
      </c>
      <c r="L529" s="405">
        <v>173000</v>
      </c>
      <c r="M529" s="405" t="e">
        <f>'03'!#REF!+'04'!#REF!</f>
        <v>#REF!</v>
      </c>
      <c r="N529" s="405" t="e">
        <f t="shared" si="122"/>
        <v>#REF!</v>
      </c>
      <c r="O529" s="405" t="e">
        <f>#REF!</f>
        <v>#REF!</v>
      </c>
      <c r="P529" s="405" t="e">
        <f t="shared" si="123"/>
        <v>#REF!</v>
      </c>
    </row>
    <row r="530" spans="1:16" ht="24.75" customHeight="1" hidden="1">
      <c r="A530" s="415" t="s">
        <v>145</v>
      </c>
      <c r="B530" s="416" t="s">
        <v>144</v>
      </c>
      <c r="C530" s="402">
        <f t="shared" si="126"/>
        <v>0</v>
      </c>
      <c r="D530" s="402">
        <f t="shared" si="127"/>
        <v>0</v>
      </c>
      <c r="E530" s="405">
        <v>0</v>
      </c>
      <c r="F530" s="405">
        <v>0</v>
      </c>
      <c r="G530" s="405">
        <v>0</v>
      </c>
      <c r="H530" s="405">
        <v>0</v>
      </c>
      <c r="I530" s="405">
        <v>0</v>
      </c>
      <c r="J530" s="405">
        <v>0</v>
      </c>
      <c r="K530" s="405">
        <v>0</v>
      </c>
      <c r="L530" s="405">
        <v>0</v>
      </c>
      <c r="M530" s="405" t="e">
        <f>'03'!#REF!+'04'!#REF!</f>
        <v>#REF!</v>
      </c>
      <c r="N530" s="405" t="e">
        <f t="shared" si="122"/>
        <v>#REF!</v>
      </c>
      <c r="O530" s="405" t="e">
        <f>#REF!</f>
        <v>#REF!</v>
      </c>
      <c r="P530" s="405" t="e">
        <f t="shared" si="123"/>
        <v>#REF!</v>
      </c>
    </row>
    <row r="531" spans="1:16" ht="24.75" customHeight="1" hidden="1">
      <c r="A531" s="415" t="s">
        <v>147</v>
      </c>
      <c r="B531" s="416" t="s">
        <v>146</v>
      </c>
      <c r="C531" s="402">
        <f t="shared" si="126"/>
        <v>150140</v>
      </c>
      <c r="D531" s="402">
        <f t="shared" si="127"/>
        <v>150140</v>
      </c>
      <c r="E531" s="405">
        <v>150140</v>
      </c>
      <c r="F531" s="405">
        <v>0</v>
      </c>
      <c r="G531" s="405">
        <v>0</v>
      </c>
      <c r="H531" s="405">
        <v>0</v>
      </c>
      <c r="I531" s="405">
        <v>0</v>
      </c>
      <c r="J531" s="405">
        <v>0</v>
      </c>
      <c r="K531" s="405">
        <v>0</v>
      </c>
      <c r="L531" s="405">
        <v>0</v>
      </c>
      <c r="M531" s="405" t="e">
        <f>'03'!#REF!+'04'!#REF!</f>
        <v>#REF!</v>
      </c>
      <c r="N531" s="405" t="e">
        <f t="shared" si="122"/>
        <v>#REF!</v>
      </c>
      <c r="O531" s="405" t="e">
        <f>#REF!</f>
        <v>#REF!</v>
      </c>
      <c r="P531" s="405" t="e">
        <f t="shared" si="123"/>
        <v>#REF!</v>
      </c>
    </row>
    <row r="532" spans="1:16" ht="24.75" customHeight="1" hidden="1">
      <c r="A532" s="415" t="s">
        <v>149</v>
      </c>
      <c r="B532" s="418" t="s">
        <v>148</v>
      </c>
      <c r="C532" s="402">
        <f t="shared" si="126"/>
        <v>0</v>
      </c>
      <c r="D532" s="402">
        <f t="shared" si="127"/>
        <v>0</v>
      </c>
      <c r="E532" s="405">
        <v>0</v>
      </c>
      <c r="F532" s="405">
        <v>0</v>
      </c>
      <c r="G532" s="405">
        <v>0</v>
      </c>
      <c r="H532" s="405">
        <v>0</v>
      </c>
      <c r="I532" s="405">
        <v>0</v>
      </c>
      <c r="J532" s="405">
        <v>0</v>
      </c>
      <c r="K532" s="405">
        <v>0</v>
      </c>
      <c r="L532" s="405">
        <v>0</v>
      </c>
      <c r="M532" s="405" t="e">
        <f>'03'!#REF!+'04'!#REF!</f>
        <v>#REF!</v>
      </c>
      <c r="N532" s="405" t="e">
        <f t="shared" si="122"/>
        <v>#REF!</v>
      </c>
      <c r="O532" s="405" t="e">
        <f>#REF!</f>
        <v>#REF!</v>
      </c>
      <c r="P532" s="405" t="e">
        <f t="shared" si="123"/>
        <v>#REF!</v>
      </c>
    </row>
    <row r="533" spans="1:16" ht="24.75" customHeight="1" hidden="1">
      <c r="A533" s="415" t="s">
        <v>185</v>
      </c>
      <c r="B533" s="416" t="s">
        <v>150</v>
      </c>
      <c r="C533" s="402">
        <f t="shared" si="126"/>
        <v>0</v>
      </c>
      <c r="D533" s="402">
        <f t="shared" si="127"/>
        <v>0</v>
      </c>
      <c r="E533" s="405">
        <v>0</v>
      </c>
      <c r="F533" s="405">
        <v>0</v>
      </c>
      <c r="G533" s="405">
        <v>0</v>
      </c>
      <c r="H533" s="405">
        <v>0</v>
      </c>
      <c r="I533" s="405">
        <v>0</v>
      </c>
      <c r="J533" s="405">
        <v>0</v>
      </c>
      <c r="K533" s="405">
        <v>0</v>
      </c>
      <c r="L533" s="405">
        <v>0</v>
      </c>
      <c r="M533" s="405" t="e">
        <f>'03'!#REF!+'04'!#REF!</f>
        <v>#REF!</v>
      </c>
      <c r="N533" s="405" t="e">
        <f t="shared" si="122"/>
        <v>#REF!</v>
      </c>
      <c r="O533" s="405" t="e">
        <f>#REF!</f>
        <v>#REF!</v>
      </c>
      <c r="P533" s="405" t="e">
        <f t="shared" si="123"/>
        <v>#REF!</v>
      </c>
    </row>
    <row r="534" spans="1:16" ht="24.75" customHeight="1" hidden="1">
      <c r="A534" s="393" t="s">
        <v>53</v>
      </c>
      <c r="B534" s="394" t="s">
        <v>151</v>
      </c>
      <c r="C534" s="402">
        <f t="shared" si="126"/>
        <v>1046387</v>
      </c>
      <c r="D534" s="402">
        <f t="shared" si="127"/>
        <v>1046387</v>
      </c>
      <c r="E534" s="405">
        <v>35026</v>
      </c>
      <c r="F534" s="405">
        <v>0</v>
      </c>
      <c r="G534" s="405">
        <v>37361</v>
      </c>
      <c r="H534" s="405">
        <v>974000</v>
      </c>
      <c r="I534" s="405">
        <v>0</v>
      </c>
      <c r="J534" s="405">
        <v>0</v>
      </c>
      <c r="K534" s="405">
        <v>0</v>
      </c>
      <c r="L534" s="405">
        <v>0</v>
      </c>
      <c r="M534" s="402" t="e">
        <f>'03'!#REF!+'04'!#REF!</f>
        <v>#REF!</v>
      </c>
      <c r="N534" s="402" t="e">
        <f t="shared" si="122"/>
        <v>#REF!</v>
      </c>
      <c r="O534" s="402" t="e">
        <f>#REF!</f>
        <v>#REF!</v>
      </c>
      <c r="P534" s="402" t="e">
        <f t="shared" si="123"/>
        <v>#REF!</v>
      </c>
    </row>
    <row r="535" spans="1:16" ht="24.75" customHeight="1" hidden="1">
      <c r="A535" s="434" t="s">
        <v>76</v>
      </c>
      <c r="B535" s="457" t="s">
        <v>213</v>
      </c>
      <c r="C535" s="441">
        <f>(C526+C527+C528)/C525</f>
        <v>0.13695612481296787</v>
      </c>
      <c r="D535" s="395">
        <f aca="true" t="shared" si="128" ref="D535:L535">(D526+D527+D528)/D525</f>
        <v>0.2322178844398699</v>
      </c>
      <c r="E535" s="407">
        <f t="shared" si="128"/>
        <v>0.030749919577133415</v>
      </c>
      <c r="F535" s="407" t="e">
        <f t="shared" si="128"/>
        <v>#DIV/0!</v>
      </c>
      <c r="G535" s="407">
        <f t="shared" si="128"/>
        <v>0.16341463414634147</v>
      </c>
      <c r="H535" s="407">
        <f t="shared" si="128"/>
        <v>0.9325145093804832</v>
      </c>
      <c r="I535" s="407" t="e">
        <f t="shared" si="128"/>
        <v>#DIV/0!</v>
      </c>
      <c r="J535" s="407">
        <f t="shared" si="128"/>
        <v>1</v>
      </c>
      <c r="K535" s="407" t="e">
        <f t="shared" si="128"/>
        <v>#DIV/0!</v>
      </c>
      <c r="L535" s="407">
        <f t="shared" si="128"/>
        <v>0</v>
      </c>
      <c r="M535" s="411"/>
      <c r="N535" s="458"/>
      <c r="O535" s="458"/>
      <c r="P535" s="458"/>
    </row>
    <row r="536" spans="1:16" ht="17.25" hidden="1">
      <c r="A536" s="1277" t="s">
        <v>492</v>
      </c>
      <c r="B536" s="1277"/>
      <c r="C536" s="405">
        <f>C519-C522-C523-C524</f>
        <v>0</v>
      </c>
      <c r="D536" s="405">
        <f aca="true" t="shared" si="129" ref="D536:L536">D519-D522-D523-D524</f>
        <v>0</v>
      </c>
      <c r="E536" s="405">
        <f t="shared" si="129"/>
        <v>0</v>
      </c>
      <c r="F536" s="405">
        <f t="shared" si="129"/>
        <v>0</v>
      </c>
      <c r="G536" s="405">
        <f t="shared" si="129"/>
        <v>0</v>
      </c>
      <c r="H536" s="405">
        <f t="shared" si="129"/>
        <v>0</v>
      </c>
      <c r="I536" s="405">
        <f t="shared" si="129"/>
        <v>0</v>
      </c>
      <c r="J536" s="405">
        <f t="shared" si="129"/>
        <v>0</v>
      </c>
      <c r="K536" s="405">
        <f t="shared" si="129"/>
        <v>0</v>
      </c>
      <c r="L536" s="405">
        <f t="shared" si="129"/>
        <v>0</v>
      </c>
      <c r="M536" s="411"/>
      <c r="N536" s="458"/>
      <c r="O536" s="458"/>
      <c r="P536" s="458"/>
    </row>
    <row r="537" spans="1:16" ht="17.25" hidden="1">
      <c r="A537" s="1272" t="s">
        <v>493</v>
      </c>
      <c r="B537" s="1272"/>
      <c r="C537" s="405">
        <f>C524-C525-C534</f>
        <v>0</v>
      </c>
      <c r="D537" s="405">
        <f aca="true" t="shared" si="130" ref="D537:L537">D524-D525-D534</f>
        <v>0</v>
      </c>
      <c r="E537" s="405">
        <f t="shared" si="130"/>
        <v>0</v>
      </c>
      <c r="F537" s="405">
        <f t="shared" si="130"/>
        <v>0</v>
      </c>
      <c r="G537" s="405">
        <f t="shared" si="130"/>
        <v>0</v>
      </c>
      <c r="H537" s="405">
        <f t="shared" si="130"/>
        <v>0</v>
      </c>
      <c r="I537" s="405">
        <f t="shared" si="130"/>
        <v>0</v>
      </c>
      <c r="J537" s="405">
        <f t="shared" si="130"/>
        <v>0</v>
      </c>
      <c r="K537" s="405">
        <f t="shared" si="130"/>
        <v>0</v>
      </c>
      <c r="L537" s="405">
        <f t="shared" si="130"/>
        <v>0</v>
      </c>
      <c r="M537" s="411"/>
      <c r="N537" s="458"/>
      <c r="O537" s="458"/>
      <c r="P537" s="458"/>
    </row>
    <row r="538" spans="1:16" ht="18.75" hidden="1">
      <c r="A538" s="443"/>
      <c r="B538" s="459" t="s">
        <v>512</v>
      </c>
      <c r="C538" s="459"/>
      <c r="D538" s="435"/>
      <c r="E538" s="435"/>
      <c r="F538" s="435"/>
      <c r="G538" s="1269" t="s">
        <v>512</v>
      </c>
      <c r="H538" s="1269"/>
      <c r="I538" s="1269"/>
      <c r="J538" s="1269"/>
      <c r="K538" s="1269"/>
      <c r="L538" s="1269"/>
      <c r="M538" s="446"/>
      <c r="N538" s="446"/>
      <c r="O538" s="446"/>
      <c r="P538" s="446"/>
    </row>
    <row r="539" spans="1:16" ht="18.75" hidden="1">
      <c r="A539" s="1270" t="s">
        <v>4</v>
      </c>
      <c r="B539" s="1270"/>
      <c r="C539" s="1270"/>
      <c r="D539" s="1270"/>
      <c r="E539" s="435"/>
      <c r="F539" s="435"/>
      <c r="G539" s="460"/>
      <c r="H539" s="1271" t="s">
        <v>513</v>
      </c>
      <c r="I539" s="1271"/>
      <c r="J539" s="1271"/>
      <c r="K539" s="1271"/>
      <c r="L539" s="1271"/>
      <c r="M539" s="446"/>
      <c r="N539" s="446"/>
      <c r="O539" s="446"/>
      <c r="P539" s="446"/>
    </row>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sheetData>
  <sheetProtection/>
  <mergeCells count="340">
    <mergeCell ref="A29:B29"/>
    <mergeCell ref="I30:L30"/>
    <mergeCell ref="M9:P9"/>
    <mergeCell ref="C6:C9"/>
    <mergeCell ref="D8:D9"/>
    <mergeCell ref="A10:B10"/>
    <mergeCell ref="A6:B9"/>
    <mergeCell ref="A28:B28"/>
    <mergeCell ref="A1:B1"/>
    <mergeCell ref="A3:B3"/>
    <mergeCell ref="D1:J1"/>
    <mergeCell ref="D3:J3"/>
    <mergeCell ref="K1:L1"/>
    <mergeCell ref="A2:C2"/>
    <mergeCell ref="D2:J2"/>
    <mergeCell ref="K2:L2"/>
    <mergeCell ref="K3:L3"/>
    <mergeCell ref="K4:L4"/>
    <mergeCell ref="K5:L5"/>
    <mergeCell ref="D6:L6"/>
    <mergeCell ref="D7:J7"/>
    <mergeCell ref="K7:K9"/>
    <mergeCell ref="L7:L9"/>
    <mergeCell ref="E8:J8"/>
    <mergeCell ref="E5:I5"/>
    <mergeCell ref="A37:D37"/>
    <mergeCell ref="H37:L37"/>
    <mergeCell ref="A31:D31"/>
    <mergeCell ref="H31:L31"/>
    <mergeCell ref="B32:C32"/>
    <mergeCell ref="A45:B45"/>
    <mergeCell ref="D45:J45"/>
    <mergeCell ref="K45:L45"/>
    <mergeCell ref="A46:C46"/>
    <mergeCell ref="D46:J46"/>
    <mergeCell ref="K46:L46"/>
    <mergeCell ref="A47:B47"/>
    <mergeCell ref="D47:J47"/>
    <mergeCell ref="K47:L47"/>
    <mergeCell ref="G74:L74"/>
    <mergeCell ref="A75:D75"/>
    <mergeCell ref="H75:L75"/>
    <mergeCell ref="K48:L48"/>
    <mergeCell ref="K49:L49"/>
    <mergeCell ref="A50:B53"/>
    <mergeCell ref="C50:C53"/>
    <mergeCell ref="D50:L50"/>
    <mergeCell ref="D51:J51"/>
    <mergeCell ref="K51:K53"/>
    <mergeCell ref="M53:P53"/>
    <mergeCell ref="A54:B54"/>
    <mergeCell ref="A72:B72"/>
    <mergeCell ref="A73:B73"/>
    <mergeCell ref="L51:L53"/>
    <mergeCell ref="D52:D53"/>
    <mergeCell ref="E52:J52"/>
    <mergeCell ref="D91:L91"/>
    <mergeCell ref="D92:J92"/>
    <mergeCell ref="K92:K94"/>
    <mergeCell ref="A86:B86"/>
    <mergeCell ref="D86:J86"/>
    <mergeCell ref="K86:L86"/>
    <mergeCell ref="A87:C87"/>
    <mergeCell ref="D87:J87"/>
    <mergeCell ref="K87:L87"/>
    <mergeCell ref="M94:P94"/>
    <mergeCell ref="A95:B95"/>
    <mergeCell ref="A113:B113"/>
    <mergeCell ref="A88:B88"/>
    <mergeCell ref="D88:J88"/>
    <mergeCell ref="K88:L88"/>
    <mergeCell ref="K89:L89"/>
    <mergeCell ref="K90:L90"/>
    <mergeCell ref="A91:B94"/>
    <mergeCell ref="C91:C94"/>
    <mergeCell ref="A129:B129"/>
    <mergeCell ref="D129:J129"/>
    <mergeCell ref="K129:L129"/>
    <mergeCell ref="L92:L94"/>
    <mergeCell ref="D93:D94"/>
    <mergeCell ref="E93:J93"/>
    <mergeCell ref="A114:B114"/>
    <mergeCell ref="G115:L115"/>
    <mergeCell ref="A116:D116"/>
    <mergeCell ref="H116:L116"/>
    <mergeCell ref="A130:C130"/>
    <mergeCell ref="D130:J130"/>
    <mergeCell ref="K130:L130"/>
    <mergeCell ref="A131:B131"/>
    <mergeCell ref="D131:J131"/>
    <mergeCell ref="K131:L131"/>
    <mergeCell ref="G158:L158"/>
    <mergeCell ref="A159:D159"/>
    <mergeCell ref="H159:L159"/>
    <mergeCell ref="K132:L132"/>
    <mergeCell ref="K133:L133"/>
    <mergeCell ref="A134:B137"/>
    <mergeCell ref="C134:C137"/>
    <mergeCell ref="D134:L134"/>
    <mergeCell ref="D135:J135"/>
    <mergeCell ref="K135:K137"/>
    <mergeCell ref="M137:P137"/>
    <mergeCell ref="A138:B138"/>
    <mergeCell ref="A156:B156"/>
    <mergeCell ref="A157:B157"/>
    <mergeCell ref="L135:L137"/>
    <mergeCell ref="D136:D137"/>
    <mergeCell ref="E136:J136"/>
    <mergeCell ref="D176:J176"/>
    <mergeCell ref="K176:K178"/>
    <mergeCell ref="A170:B170"/>
    <mergeCell ref="D170:J170"/>
    <mergeCell ref="K170:L170"/>
    <mergeCell ref="A171:C171"/>
    <mergeCell ref="D171:J171"/>
    <mergeCell ref="K171:L171"/>
    <mergeCell ref="M178:P178"/>
    <mergeCell ref="A179:B179"/>
    <mergeCell ref="A197:B197"/>
    <mergeCell ref="A172:B172"/>
    <mergeCell ref="D172:J172"/>
    <mergeCell ref="K172:L172"/>
    <mergeCell ref="K174:L174"/>
    <mergeCell ref="A175:B178"/>
    <mergeCell ref="C175:C178"/>
    <mergeCell ref="D175:L175"/>
    <mergeCell ref="A210:B210"/>
    <mergeCell ref="D210:J210"/>
    <mergeCell ref="K210:L210"/>
    <mergeCell ref="L176:L178"/>
    <mergeCell ref="D177:D178"/>
    <mergeCell ref="E177:J177"/>
    <mergeCell ref="A198:B198"/>
    <mergeCell ref="G199:L199"/>
    <mergeCell ref="A200:D200"/>
    <mergeCell ref="H200:L200"/>
    <mergeCell ref="A211:C211"/>
    <mergeCell ref="D211:J211"/>
    <mergeCell ref="K211:L211"/>
    <mergeCell ref="A212:B212"/>
    <mergeCell ref="D212:J212"/>
    <mergeCell ref="K212:L212"/>
    <mergeCell ref="G239:L239"/>
    <mergeCell ref="A240:D240"/>
    <mergeCell ref="H240:L240"/>
    <mergeCell ref="K213:L213"/>
    <mergeCell ref="K214:L214"/>
    <mergeCell ref="A215:B218"/>
    <mergeCell ref="C215:C218"/>
    <mergeCell ref="D215:L215"/>
    <mergeCell ref="D216:J216"/>
    <mergeCell ref="K216:K218"/>
    <mergeCell ref="M218:P218"/>
    <mergeCell ref="A219:B219"/>
    <mergeCell ref="A237:B237"/>
    <mergeCell ref="A238:B238"/>
    <mergeCell ref="L216:L218"/>
    <mergeCell ref="D217:D218"/>
    <mergeCell ref="E217:J217"/>
    <mergeCell ref="A251:B251"/>
    <mergeCell ref="D251:J251"/>
    <mergeCell ref="A249:B249"/>
    <mergeCell ref="D249:J249"/>
    <mergeCell ref="K249:L249"/>
    <mergeCell ref="A250:C250"/>
    <mergeCell ref="D250:J250"/>
    <mergeCell ref="K250:L250"/>
    <mergeCell ref="M257:P257"/>
    <mergeCell ref="A258:B258"/>
    <mergeCell ref="K251:L251"/>
    <mergeCell ref="K252:L252"/>
    <mergeCell ref="A254:B257"/>
    <mergeCell ref="C254:C257"/>
    <mergeCell ref="D254:L254"/>
    <mergeCell ref="D255:J255"/>
    <mergeCell ref="K255:K257"/>
    <mergeCell ref="L255:L257"/>
    <mergeCell ref="G278:L278"/>
    <mergeCell ref="A279:D279"/>
    <mergeCell ref="H279:L279"/>
    <mergeCell ref="A276:B276"/>
    <mergeCell ref="A277:B277"/>
    <mergeCell ref="D256:D257"/>
    <mergeCell ref="E256:J256"/>
    <mergeCell ref="A293:B293"/>
    <mergeCell ref="D293:J293"/>
    <mergeCell ref="K293:L293"/>
    <mergeCell ref="G320:L320"/>
    <mergeCell ref="A291:B291"/>
    <mergeCell ref="D291:J291"/>
    <mergeCell ref="K291:L291"/>
    <mergeCell ref="A292:C292"/>
    <mergeCell ref="D292:J292"/>
    <mergeCell ref="K292:L292"/>
    <mergeCell ref="A321:D321"/>
    <mergeCell ref="H321:L321"/>
    <mergeCell ref="K294:L294"/>
    <mergeCell ref="K295:L295"/>
    <mergeCell ref="A296:B299"/>
    <mergeCell ref="C296:C299"/>
    <mergeCell ref="D296:L296"/>
    <mergeCell ref="D297:J297"/>
    <mergeCell ref="K297:K299"/>
    <mergeCell ref="M299:P299"/>
    <mergeCell ref="A300:B300"/>
    <mergeCell ref="A318:B318"/>
    <mergeCell ref="A319:B319"/>
    <mergeCell ref="L297:L299"/>
    <mergeCell ref="D298:D299"/>
    <mergeCell ref="E298:J298"/>
    <mergeCell ref="D339:L339"/>
    <mergeCell ref="D340:J340"/>
    <mergeCell ref="K340:K342"/>
    <mergeCell ref="A334:B334"/>
    <mergeCell ref="D334:J334"/>
    <mergeCell ref="K334:L334"/>
    <mergeCell ref="A335:C335"/>
    <mergeCell ref="D335:J335"/>
    <mergeCell ref="K335:L335"/>
    <mergeCell ref="M342:P342"/>
    <mergeCell ref="A343:B343"/>
    <mergeCell ref="A361:B361"/>
    <mergeCell ref="A336:B336"/>
    <mergeCell ref="D336:J336"/>
    <mergeCell ref="K336:L336"/>
    <mergeCell ref="K337:L337"/>
    <mergeCell ref="K338:L338"/>
    <mergeCell ref="A339:B342"/>
    <mergeCell ref="C339:C342"/>
    <mergeCell ref="A377:B377"/>
    <mergeCell ref="D377:J377"/>
    <mergeCell ref="K377:L377"/>
    <mergeCell ref="L340:L342"/>
    <mergeCell ref="D341:D342"/>
    <mergeCell ref="E341:J341"/>
    <mergeCell ref="A362:B362"/>
    <mergeCell ref="G363:L363"/>
    <mergeCell ref="A364:D364"/>
    <mergeCell ref="H364:L364"/>
    <mergeCell ref="A378:C378"/>
    <mergeCell ref="D378:J378"/>
    <mergeCell ref="K378:L378"/>
    <mergeCell ref="A379:B379"/>
    <mergeCell ref="D379:J379"/>
    <mergeCell ref="K379:L379"/>
    <mergeCell ref="G406:L406"/>
    <mergeCell ref="A407:D407"/>
    <mergeCell ref="H407:L407"/>
    <mergeCell ref="K380:L380"/>
    <mergeCell ref="A382:B385"/>
    <mergeCell ref="C382:C385"/>
    <mergeCell ref="D382:L382"/>
    <mergeCell ref="D383:J383"/>
    <mergeCell ref="K383:K385"/>
    <mergeCell ref="M385:P385"/>
    <mergeCell ref="A386:B386"/>
    <mergeCell ref="A404:B404"/>
    <mergeCell ref="A405:B405"/>
    <mergeCell ref="L383:L385"/>
    <mergeCell ref="D384:D385"/>
    <mergeCell ref="E384:J384"/>
    <mergeCell ref="D429:L429"/>
    <mergeCell ref="D430:J430"/>
    <mergeCell ref="K430:K432"/>
    <mergeCell ref="A424:B424"/>
    <mergeCell ref="D424:J424"/>
    <mergeCell ref="K424:L424"/>
    <mergeCell ref="A425:C425"/>
    <mergeCell ref="D425:J425"/>
    <mergeCell ref="K425:L425"/>
    <mergeCell ref="M432:P432"/>
    <mergeCell ref="A433:B433"/>
    <mergeCell ref="A451:B451"/>
    <mergeCell ref="A426:B426"/>
    <mergeCell ref="D426:J426"/>
    <mergeCell ref="K426:L426"/>
    <mergeCell ref="K427:L427"/>
    <mergeCell ref="K428:L428"/>
    <mergeCell ref="A429:B432"/>
    <mergeCell ref="C429:C432"/>
    <mergeCell ref="A466:B466"/>
    <mergeCell ref="D466:J466"/>
    <mergeCell ref="K466:L466"/>
    <mergeCell ref="L430:L432"/>
    <mergeCell ref="D431:D432"/>
    <mergeCell ref="E431:J431"/>
    <mergeCell ref="A452:B452"/>
    <mergeCell ref="G453:L453"/>
    <mergeCell ref="A454:D454"/>
    <mergeCell ref="H454:L454"/>
    <mergeCell ref="A467:C467"/>
    <mergeCell ref="D467:J467"/>
    <mergeCell ref="K467:L467"/>
    <mergeCell ref="A468:B468"/>
    <mergeCell ref="D468:J468"/>
    <mergeCell ref="K468:L468"/>
    <mergeCell ref="G495:L495"/>
    <mergeCell ref="A496:D496"/>
    <mergeCell ref="H496:L496"/>
    <mergeCell ref="K469:L469"/>
    <mergeCell ref="K470:L470"/>
    <mergeCell ref="A471:B474"/>
    <mergeCell ref="C471:C474"/>
    <mergeCell ref="D471:L471"/>
    <mergeCell ref="D472:J472"/>
    <mergeCell ref="K472:K474"/>
    <mergeCell ref="D511:J511"/>
    <mergeCell ref="K511:L511"/>
    <mergeCell ref="A514:B517"/>
    <mergeCell ref="M474:P474"/>
    <mergeCell ref="A475:B475"/>
    <mergeCell ref="A493:B493"/>
    <mergeCell ref="A494:B494"/>
    <mergeCell ref="L472:L474"/>
    <mergeCell ref="D473:D474"/>
    <mergeCell ref="E473:J473"/>
    <mergeCell ref="A509:B509"/>
    <mergeCell ref="D509:J509"/>
    <mergeCell ref="K509:L509"/>
    <mergeCell ref="A510:C510"/>
    <mergeCell ref="D510:J510"/>
    <mergeCell ref="K510:L510"/>
    <mergeCell ref="C514:C517"/>
    <mergeCell ref="D516:D517"/>
    <mergeCell ref="K513:L513"/>
    <mergeCell ref="E516:J516"/>
    <mergeCell ref="D514:L514"/>
    <mergeCell ref="D515:J515"/>
    <mergeCell ref="K515:K517"/>
    <mergeCell ref="L515:L517"/>
    <mergeCell ref="G538:L538"/>
    <mergeCell ref="A539:D539"/>
    <mergeCell ref="H539:L539"/>
    <mergeCell ref="A537:B537"/>
    <mergeCell ref="N6:P6"/>
    <mergeCell ref="M517:P517"/>
    <mergeCell ref="A518:B518"/>
    <mergeCell ref="A536:B536"/>
    <mergeCell ref="K512:L512"/>
    <mergeCell ref="A511:B511"/>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V34"/>
  <sheetViews>
    <sheetView view="pageBreakPreview" zoomScale="80" zoomScaleNormal="80" zoomScaleSheetLayoutView="80" zoomScalePageLayoutView="0" workbookViewId="0" topLeftCell="A4">
      <selection activeCell="D13" sqref="D13"/>
    </sheetView>
  </sheetViews>
  <sheetFormatPr defaultColWidth="9.00390625" defaultRowHeight="15.75"/>
  <cols>
    <col min="1" max="1" width="4.75390625" style="0" customWidth="1"/>
    <col min="2" max="2" width="16.375" style="0" customWidth="1"/>
    <col min="3" max="3" width="6.125" style="0" customWidth="1"/>
    <col min="4" max="4" width="5.75390625" style="0" customWidth="1"/>
    <col min="5" max="5" width="5.50390625" style="0" customWidth="1"/>
    <col min="6" max="6" width="6.25390625" style="0" customWidth="1"/>
    <col min="7" max="7" width="6.00390625" style="0" customWidth="1"/>
    <col min="8" max="8" width="7.375" style="0" customWidth="1"/>
    <col min="9" max="9" width="6.50390625" style="0" customWidth="1"/>
    <col min="10" max="10" width="6.625" style="0" customWidth="1"/>
    <col min="11" max="11" width="5.00390625" style="0" customWidth="1"/>
    <col min="12" max="12" width="6.125" style="0" customWidth="1"/>
    <col min="13" max="13" width="6.625" style="0" customWidth="1"/>
    <col min="14" max="14" width="5.875" style="0" customWidth="1"/>
    <col min="15" max="15" width="6.625" style="0" customWidth="1"/>
    <col min="16" max="16" width="6.125" style="0" customWidth="1"/>
    <col min="17" max="17" width="6.75390625" style="0" customWidth="1"/>
    <col min="18" max="18" width="6.50390625" style="0" customWidth="1"/>
    <col min="19" max="19" width="6.375" style="0" customWidth="1"/>
    <col min="20" max="20" width="8.50390625" style="0" customWidth="1"/>
  </cols>
  <sheetData>
    <row r="1" spans="1:19" ht="15.75">
      <c r="A1" s="610"/>
      <c r="B1" s="610"/>
      <c r="C1" s="610"/>
      <c r="D1" s="610"/>
      <c r="E1" s="610"/>
      <c r="F1" s="610"/>
      <c r="G1" s="610"/>
      <c r="H1" s="610"/>
      <c r="I1" s="610"/>
      <c r="J1" s="610"/>
      <c r="K1" s="610"/>
      <c r="L1" s="610"/>
      <c r="M1" s="610"/>
      <c r="N1" s="610"/>
      <c r="O1" s="610"/>
      <c r="P1" s="610"/>
      <c r="Q1" s="610"/>
      <c r="R1" s="610"/>
      <c r="S1" s="610"/>
    </row>
    <row r="2" spans="1:19" ht="16.5">
      <c r="A2" s="612" t="s">
        <v>782</v>
      </c>
      <c r="B2" s="612"/>
      <c r="C2" s="612"/>
      <c r="D2" s="610"/>
      <c r="E2" s="1386" t="s">
        <v>83</v>
      </c>
      <c r="F2" s="1386"/>
      <c r="G2" s="1386"/>
      <c r="H2" s="1386"/>
      <c r="I2" s="1386"/>
      <c r="J2" s="1386"/>
      <c r="K2" s="1386"/>
      <c r="L2" s="1386"/>
      <c r="M2" s="1386"/>
      <c r="N2" s="1386"/>
      <c r="O2" s="1386"/>
      <c r="P2" s="1387" t="s">
        <v>566</v>
      </c>
      <c r="Q2" s="1387"/>
      <c r="R2" s="1387"/>
      <c r="S2" s="1387"/>
    </row>
    <row r="3" spans="1:19" ht="16.5">
      <c r="A3" s="1388" t="s">
        <v>339</v>
      </c>
      <c r="B3" s="1388"/>
      <c r="C3" s="1388"/>
      <c r="D3" s="1388"/>
      <c r="E3" s="1389" t="s">
        <v>42</v>
      </c>
      <c r="F3" s="1389"/>
      <c r="G3" s="1389"/>
      <c r="H3" s="1389"/>
      <c r="I3" s="1389"/>
      <c r="J3" s="1389"/>
      <c r="K3" s="1389"/>
      <c r="L3" s="1389"/>
      <c r="M3" s="1389"/>
      <c r="N3" s="1389"/>
      <c r="O3" s="1389"/>
      <c r="P3" s="1370" t="str">
        <f>'Thong tin'!B4</f>
        <v>CTHADS TRÀ VINH</v>
      </c>
      <c r="Q3" s="1370"/>
      <c r="R3" s="1370"/>
      <c r="S3" s="1370"/>
    </row>
    <row r="4" spans="1:19" ht="16.5">
      <c r="A4" s="1388" t="s">
        <v>340</v>
      </c>
      <c r="B4" s="1388"/>
      <c r="C4" s="1388"/>
      <c r="D4" s="1388"/>
      <c r="E4" s="1390" t="str">
        <f>'Thong tin'!B3</f>
        <v>09 tháng / năm 2016</v>
      </c>
      <c r="F4" s="1390"/>
      <c r="G4" s="1390"/>
      <c r="H4" s="1390"/>
      <c r="I4" s="1390"/>
      <c r="J4" s="1390"/>
      <c r="K4" s="1390"/>
      <c r="L4" s="1390"/>
      <c r="M4" s="1390"/>
      <c r="N4" s="1390"/>
      <c r="O4" s="1390"/>
      <c r="P4" s="1387" t="s">
        <v>665</v>
      </c>
      <c r="Q4" s="1387"/>
      <c r="R4" s="1387"/>
      <c r="S4" s="1387"/>
    </row>
    <row r="5" spans="1:19" ht="15.75">
      <c r="A5" s="612" t="s">
        <v>780</v>
      </c>
      <c r="B5" s="612"/>
      <c r="C5" s="612"/>
      <c r="D5" s="612"/>
      <c r="E5" s="612"/>
      <c r="F5" s="612"/>
      <c r="G5" s="612"/>
      <c r="H5" s="612"/>
      <c r="I5" s="612"/>
      <c r="J5" s="612"/>
      <c r="K5" s="612"/>
      <c r="L5" s="612"/>
      <c r="M5" s="612"/>
      <c r="N5" s="776"/>
      <c r="O5" s="776"/>
      <c r="P5" s="1370" t="s">
        <v>779</v>
      </c>
      <c r="Q5" s="1370"/>
      <c r="R5" s="1370"/>
      <c r="S5" s="1370"/>
    </row>
    <row r="6" spans="1:19" ht="15.75">
      <c r="A6" s="610"/>
      <c r="B6" s="775"/>
      <c r="C6" s="775"/>
      <c r="D6" s="610"/>
      <c r="E6" s="610"/>
      <c r="F6" s="610"/>
      <c r="G6" s="610"/>
      <c r="H6" s="610"/>
      <c r="I6" s="610"/>
      <c r="J6" s="610"/>
      <c r="K6" s="610"/>
      <c r="L6" s="610"/>
      <c r="M6" s="610"/>
      <c r="N6" s="610"/>
      <c r="O6" s="610"/>
      <c r="P6" s="1371" t="s">
        <v>8</v>
      </c>
      <c r="Q6" s="1371"/>
      <c r="R6" s="1371"/>
      <c r="S6" s="1371"/>
    </row>
    <row r="7" spans="1:21" ht="15.75">
      <c r="A7" s="1372" t="s">
        <v>72</v>
      </c>
      <c r="B7" s="1373"/>
      <c r="C7" s="1378" t="s">
        <v>216</v>
      </c>
      <c r="D7" s="1379"/>
      <c r="E7" s="1380"/>
      <c r="F7" s="1381" t="s">
        <v>134</v>
      </c>
      <c r="G7" s="1353" t="s">
        <v>217</v>
      </c>
      <c r="H7" s="1383" t="s">
        <v>137</v>
      </c>
      <c r="I7" s="1384"/>
      <c r="J7" s="1384"/>
      <c r="K7" s="1384"/>
      <c r="L7" s="1384"/>
      <c r="M7" s="1384"/>
      <c r="N7" s="1384"/>
      <c r="O7" s="1384"/>
      <c r="P7" s="1384"/>
      <c r="Q7" s="1385"/>
      <c r="R7" s="1368" t="s">
        <v>349</v>
      </c>
      <c r="S7" s="1369" t="s">
        <v>778</v>
      </c>
      <c r="T7" s="1340" t="s">
        <v>777</v>
      </c>
      <c r="U7" s="1340" t="s">
        <v>776</v>
      </c>
    </row>
    <row r="8" spans="1:21" ht="15.75">
      <c r="A8" s="1374"/>
      <c r="B8" s="1375"/>
      <c r="C8" s="1368" t="s">
        <v>51</v>
      </c>
      <c r="D8" s="1357" t="s">
        <v>7</v>
      </c>
      <c r="E8" s="1358"/>
      <c r="F8" s="1382"/>
      <c r="G8" s="1361"/>
      <c r="H8" s="1353" t="s">
        <v>38</v>
      </c>
      <c r="I8" s="1357" t="s">
        <v>138</v>
      </c>
      <c r="J8" s="1362"/>
      <c r="K8" s="1362"/>
      <c r="L8" s="1362"/>
      <c r="M8" s="1362"/>
      <c r="N8" s="1362"/>
      <c r="O8" s="1362"/>
      <c r="P8" s="1363"/>
      <c r="Q8" s="1358" t="s">
        <v>218</v>
      </c>
      <c r="R8" s="1361"/>
      <c r="S8" s="1339"/>
      <c r="T8" s="1341"/>
      <c r="U8" s="1341"/>
    </row>
    <row r="9" spans="1:21" ht="15.75">
      <c r="A9" s="1374"/>
      <c r="B9" s="1375"/>
      <c r="C9" s="1361"/>
      <c r="D9" s="1359"/>
      <c r="E9" s="1360"/>
      <c r="F9" s="1382"/>
      <c r="G9" s="1361"/>
      <c r="H9" s="1361"/>
      <c r="I9" s="1353" t="s">
        <v>38</v>
      </c>
      <c r="J9" s="1365" t="s">
        <v>7</v>
      </c>
      <c r="K9" s="1366"/>
      <c r="L9" s="1366"/>
      <c r="M9" s="1366"/>
      <c r="N9" s="1366"/>
      <c r="O9" s="1366"/>
      <c r="P9" s="1367"/>
      <c r="Q9" s="1364"/>
      <c r="R9" s="1361"/>
      <c r="S9" s="1339"/>
      <c r="T9" s="1341"/>
      <c r="U9" s="1341"/>
    </row>
    <row r="10" spans="1:21" ht="15.75">
      <c r="A10" s="1374"/>
      <c r="B10" s="1375"/>
      <c r="C10" s="1361"/>
      <c r="D10" s="1368" t="s">
        <v>219</v>
      </c>
      <c r="E10" s="1368" t="s">
        <v>220</v>
      </c>
      <c r="F10" s="1382"/>
      <c r="G10" s="1361"/>
      <c r="H10" s="1361"/>
      <c r="I10" s="1361"/>
      <c r="J10" s="1367" t="s">
        <v>221</v>
      </c>
      <c r="K10" s="1369" t="s">
        <v>222</v>
      </c>
      <c r="L10" s="1339" t="s">
        <v>142</v>
      </c>
      <c r="M10" s="1353" t="s">
        <v>223</v>
      </c>
      <c r="N10" s="1353" t="s">
        <v>146</v>
      </c>
      <c r="O10" s="1353" t="s">
        <v>350</v>
      </c>
      <c r="P10" s="1353" t="s">
        <v>150</v>
      </c>
      <c r="Q10" s="1364"/>
      <c r="R10" s="1361"/>
      <c r="S10" s="1339"/>
      <c r="T10" s="1341"/>
      <c r="U10" s="1341"/>
    </row>
    <row r="11" spans="1:21" ht="15.75">
      <c r="A11" s="1376"/>
      <c r="B11" s="1377"/>
      <c r="C11" s="1354"/>
      <c r="D11" s="1354"/>
      <c r="E11" s="1354"/>
      <c r="F11" s="1359"/>
      <c r="G11" s="1354"/>
      <c r="H11" s="1354"/>
      <c r="I11" s="1354"/>
      <c r="J11" s="1367"/>
      <c r="K11" s="1369"/>
      <c r="L11" s="1339"/>
      <c r="M11" s="1354"/>
      <c r="N11" s="1354" t="s">
        <v>146</v>
      </c>
      <c r="O11" s="1354" t="s">
        <v>350</v>
      </c>
      <c r="P11" s="1354" t="s">
        <v>150</v>
      </c>
      <c r="Q11" s="1360"/>
      <c r="R11" s="1354"/>
      <c r="S11" s="1339"/>
      <c r="T11" s="1341"/>
      <c r="U11" s="1341"/>
    </row>
    <row r="12" spans="1:21" ht="15.75">
      <c r="A12" s="1355" t="s">
        <v>6</v>
      </c>
      <c r="B12" s="1356"/>
      <c r="C12" s="774">
        <v>1</v>
      </c>
      <c r="D12" s="774">
        <v>2</v>
      </c>
      <c r="E12" s="774">
        <v>3</v>
      </c>
      <c r="F12" s="774">
        <v>4</v>
      </c>
      <c r="G12" s="774">
        <v>5</v>
      </c>
      <c r="H12" s="774">
        <v>6</v>
      </c>
      <c r="I12" s="774">
        <v>7</v>
      </c>
      <c r="J12" s="774">
        <v>8</v>
      </c>
      <c r="K12" s="774">
        <v>9</v>
      </c>
      <c r="L12" s="774">
        <v>10</v>
      </c>
      <c r="M12" s="774">
        <v>11</v>
      </c>
      <c r="N12" s="774">
        <v>12</v>
      </c>
      <c r="O12" s="774">
        <v>13</v>
      </c>
      <c r="P12" s="774">
        <v>14</v>
      </c>
      <c r="Q12" s="774">
        <v>15</v>
      </c>
      <c r="R12" s="774">
        <v>16</v>
      </c>
      <c r="S12" s="774">
        <v>17</v>
      </c>
      <c r="T12" s="773"/>
      <c r="U12" s="773"/>
    </row>
    <row r="13" spans="1:22" ht="15.75">
      <c r="A13" s="1347" t="s">
        <v>37</v>
      </c>
      <c r="B13" s="1348"/>
      <c r="C13" s="795">
        <f aca="true" t="shared" si="0" ref="C13:R13">+C14+C15</f>
        <v>13334</v>
      </c>
      <c r="D13" s="795">
        <f t="shared" si="0"/>
        <v>4965</v>
      </c>
      <c r="E13" s="795">
        <f t="shared" si="0"/>
        <v>8369</v>
      </c>
      <c r="F13" s="795">
        <f t="shared" si="0"/>
        <v>162</v>
      </c>
      <c r="G13" s="795">
        <f t="shared" si="0"/>
        <v>0</v>
      </c>
      <c r="H13" s="795">
        <f t="shared" si="0"/>
        <v>13172</v>
      </c>
      <c r="I13" s="795">
        <f t="shared" si="0"/>
        <v>11989</v>
      </c>
      <c r="J13" s="795">
        <f t="shared" si="0"/>
        <v>6185</v>
      </c>
      <c r="K13" s="795">
        <f t="shared" si="0"/>
        <v>136</v>
      </c>
      <c r="L13" s="795">
        <f t="shared" si="0"/>
        <v>5185</v>
      </c>
      <c r="M13" s="795">
        <f t="shared" si="0"/>
        <v>253</v>
      </c>
      <c r="N13" s="795">
        <f t="shared" si="0"/>
        <v>5</v>
      </c>
      <c r="O13" s="795">
        <f t="shared" si="0"/>
        <v>0</v>
      </c>
      <c r="P13" s="795">
        <f t="shared" si="0"/>
        <v>225</v>
      </c>
      <c r="Q13" s="795">
        <f t="shared" si="0"/>
        <v>1183</v>
      </c>
      <c r="R13" s="795">
        <f t="shared" si="0"/>
        <v>6851</v>
      </c>
      <c r="S13" s="796">
        <f aca="true" t="shared" si="1" ref="S13:S24">(((J13+K13))/I13)*100</f>
        <v>52.72332971890899</v>
      </c>
      <c r="T13" s="764">
        <f>(((L13+M13+N13+O13+P13)-D13)/D13)*100</f>
        <v>14.159113796576031</v>
      </c>
      <c r="U13" s="763">
        <f aca="true" t="shared" si="2" ref="U13:U24">J13+K13</f>
        <v>6321</v>
      </c>
      <c r="V13" s="764"/>
    </row>
    <row r="14" spans="1:22" ht="15.75">
      <c r="A14" s="772" t="s">
        <v>0</v>
      </c>
      <c r="B14" s="771" t="s">
        <v>664</v>
      </c>
      <c r="C14" s="792">
        <f>'06'!C12</f>
        <v>342</v>
      </c>
      <c r="D14" s="792">
        <f>'06'!D12</f>
        <v>202</v>
      </c>
      <c r="E14" s="792">
        <f>'06'!E12</f>
        <v>140</v>
      </c>
      <c r="F14" s="792">
        <f>'06'!F12</f>
        <v>4</v>
      </c>
      <c r="G14" s="792">
        <f>'06'!G12</f>
        <v>0</v>
      </c>
      <c r="H14" s="792">
        <f>'06'!H12</f>
        <v>338</v>
      </c>
      <c r="I14" s="792">
        <f>'06'!I12</f>
        <v>294</v>
      </c>
      <c r="J14" s="792">
        <f>'06'!J12</f>
        <v>130</v>
      </c>
      <c r="K14" s="792">
        <f>'06'!K12</f>
        <v>3</v>
      </c>
      <c r="L14" s="792">
        <f>'06'!L12</f>
        <v>126</v>
      </c>
      <c r="M14" s="792">
        <f>'06'!M12</f>
        <v>12</v>
      </c>
      <c r="N14" s="792">
        <f>'06'!N12</f>
        <v>1</v>
      </c>
      <c r="O14" s="792">
        <f>'06'!O12</f>
        <v>0</v>
      </c>
      <c r="P14" s="792">
        <f>'06'!P12</f>
        <v>22</v>
      </c>
      <c r="Q14" s="792">
        <f>'06'!Q12</f>
        <v>44</v>
      </c>
      <c r="R14" s="792">
        <f>'06'!R12</f>
        <v>205</v>
      </c>
      <c r="S14" s="765">
        <f t="shared" si="1"/>
        <v>45.23809523809524</v>
      </c>
      <c r="T14" s="764">
        <f aca="true" t="shared" si="3" ref="T14:T24">(((L14+M14+N14+O14+P14)-D14)/D14)*100</f>
        <v>-20.2970297029703</v>
      </c>
      <c r="U14" s="763">
        <f t="shared" si="2"/>
        <v>133</v>
      </c>
      <c r="V14" s="764"/>
    </row>
    <row r="15" spans="1:22" ht="15.75">
      <c r="A15" s="770" t="s">
        <v>1</v>
      </c>
      <c r="B15" s="769" t="s">
        <v>19</v>
      </c>
      <c r="C15" s="795">
        <f aca="true" t="shared" si="4" ref="C15:R15">SUM(C16:C24)</f>
        <v>12992</v>
      </c>
      <c r="D15" s="795">
        <f t="shared" si="4"/>
        <v>4763</v>
      </c>
      <c r="E15" s="795">
        <f t="shared" si="4"/>
        <v>8229</v>
      </c>
      <c r="F15" s="795">
        <f t="shared" si="4"/>
        <v>158</v>
      </c>
      <c r="G15" s="795">
        <f t="shared" si="4"/>
        <v>0</v>
      </c>
      <c r="H15" s="795">
        <f t="shared" si="4"/>
        <v>12834</v>
      </c>
      <c r="I15" s="795">
        <f t="shared" si="4"/>
        <v>11695</v>
      </c>
      <c r="J15" s="795">
        <f t="shared" si="4"/>
        <v>6055</v>
      </c>
      <c r="K15" s="795">
        <f t="shared" si="4"/>
        <v>133</v>
      </c>
      <c r="L15" s="795">
        <f t="shared" si="4"/>
        <v>5059</v>
      </c>
      <c r="M15" s="795">
        <f t="shared" si="4"/>
        <v>241</v>
      </c>
      <c r="N15" s="795">
        <f t="shared" si="4"/>
        <v>4</v>
      </c>
      <c r="O15" s="795">
        <f t="shared" si="4"/>
        <v>0</v>
      </c>
      <c r="P15" s="795">
        <f t="shared" si="4"/>
        <v>203</v>
      </c>
      <c r="Q15" s="795">
        <f t="shared" si="4"/>
        <v>1139</v>
      </c>
      <c r="R15" s="795">
        <f t="shared" si="4"/>
        <v>6646</v>
      </c>
      <c r="S15" s="796">
        <f t="shared" si="1"/>
        <v>52.9115006412997</v>
      </c>
      <c r="T15" s="764">
        <f t="shared" si="3"/>
        <v>15.620407306319548</v>
      </c>
      <c r="U15" s="763">
        <f t="shared" si="2"/>
        <v>6188</v>
      </c>
      <c r="V15" s="764"/>
    </row>
    <row r="16" spans="1:22" ht="15.75">
      <c r="A16" s="767" t="s">
        <v>52</v>
      </c>
      <c r="B16" s="766" t="s">
        <v>657</v>
      </c>
      <c r="C16" s="792">
        <f>'06'!C23</f>
        <v>1738</v>
      </c>
      <c r="D16" s="792">
        <f>'06'!D23</f>
        <v>760</v>
      </c>
      <c r="E16" s="792">
        <f>'06'!E23</f>
        <v>978</v>
      </c>
      <c r="F16" s="792">
        <f>'06'!F23</f>
        <v>29</v>
      </c>
      <c r="G16" s="792">
        <f>'06'!G23</f>
        <v>0</v>
      </c>
      <c r="H16" s="792">
        <f>'06'!H23</f>
        <v>1709</v>
      </c>
      <c r="I16" s="792">
        <f>'06'!I23</f>
        <v>1504</v>
      </c>
      <c r="J16" s="792">
        <f>'06'!J23</f>
        <v>737</v>
      </c>
      <c r="K16" s="792">
        <f>'06'!K23</f>
        <v>8</v>
      </c>
      <c r="L16" s="792">
        <f>'06'!L23</f>
        <v>668</v>
      </c>
      <c r="M16" s="792">
        <f>'06'!M23</f>
        <v>32</v>
      </c>
      <c r="N16" s="792">
        <f>'06'!N23</f>
        <v>0</v>
      </c>
      <c r="O16" s="792">
        <f>'06'!O23</f>
        <v>0</v>
      </c>
      <c r="P16" s="792">
        <f>'06'!P23</f>
        <v>59</v>
      </c>
      <c r="Q16" s="792">
        <f>'06'!Q23</f>
        <v>205</v>
      </c>
      <c r="R16" s="792">
        <f>'06'!R23</f>
        <v>964</v>
      </c>
      <c r="S16" s="765">
        <f t="shared" si="1"/>
        <v>49.534574468085104</v>
      </c>
      <c r="T16" s="764">
        <f t="shared" si="3"/>
        <v>-0.13157894736842105</v>
      </c>
      <c r="U16" s="763">
        <f t="shared" si="2"/>
        <v>745</v>
      </c>
      <c r="V16" s="764"/>
    </row>
    <row r="17" spans="1:22" ht="15.75">
      <c r="A17" s="767" t="s">
        <v>53</v>
      </c>
      <c r="B17" s="768" t="s">
        <v>656</v>
      </c>
      <c r="C17" s="792">
        <f>'06'!C31</f>
        <v>1145</v>
      </c>
      <c r="D17" s="792">
        <f>'06'!D31</f>
        <v>491</v>
      </c>
      <c r="E17" s="792">
        <f>'06'!E31</f>
        <v>654</v>
      </c>
      <c r="F17" s="792">
        <f>'06'!F31</f>
        <v>21</v>
      </c>
      <c r="G17" s="792">
        <f>'06'!G31</f>
        <v>0</v>
      </c>
      <c r="H17" s="792">
        <f>'06'!H31</f>
        <v>1124</v>
      </c>
      <c r="I17" s="792">
        <f>'06'!I31</f>
        <v>1058</v>
      </c>
      <c r="J17" s="792">
        <f>'06'!J31</f>
        <v>403</v>
      </c>
      <c r="K17" s="792">
        <f>'06'!K31</f>
        <v>10</v>
      </c>
      <c r="L17" s="792">
        <f>'06'!L31</f>
        <v>529</v>
      </c>
      <c r="M17" s="792">
        <f>'06'!M31</f>
        <v>33</v>
      </c>
      <c r="N17" s="792">
        <f>'06'!N31</f>
        <v>1</v>
      </c>
      <c r="O17" s="792">
        <f>'06'!O31</f>
        <v>0</v>
      </c>
      <c r="P17" s="792">
        <f>'06'!P31</f>
        <v>82</v>
      </c>
      <c r="Q17" s="792">
        <f>'06'!Q31</f>
        <v>66</v>
      </c>
      <c r="R17" s="792">
        <f>'06'!R31</f>
        <v>711</v>
      </c>
      <c r="S17" s="765">
        <f t="shared" si="1"/>
        <v>39.0359168241966</v>
      </c>
      <c r="T17" s="764">
        <f t="shared" si="3"/>
        <v>31.364562118126273</v>
      </c>
      <c r="U17" s="763">
        <f t="shared" si="2"/>
        <v>413</v>
      </c>
      <c r="V17" s="764"/>
    </row>
    <row r="18" spans="1:22" ht="15.75">
      <c r="A18" s="767" t="s">
        <v>58</v>
      </c>
      <c r="B18" s="766" t="s">
        <v>655</v>
      </c>
      <c r="C18" s="792">
        <f>'06'!C37</f>
        <v>1106</v>
      </c>
      <c r="D18" s="792">
        <f>'06'!D37</f>
        <v>407</v>
      </c>
      <c r="E18" s="792">
        <f>'06'!E37</f>
        <v>699</v>
      </c>
      <c r="F18" s="792">
        <f>'06'!F37</f>
        <v>14</v>
      </c>
      <c r="G18" s="792">
        <f>'06'!G37</f>
        <v>0</v>
      </c>
      <c r="H18" s="792">
        <f>'06'!H37</f>
        <v>1092</v>
      </c>
      <c r="I18" s="792">
        <f>'06'!I37</f>
        <v>883</v>
      </c>
      <c r="J18" s="792">
        <f>'06'!J37</f>
        <v>535</v>
      </c>
      <c r="K18" s="792">
        <f>'06'!K37</f>
        <v>13</v>
      </c>
      <c r="L18" s="792">
        <f>'06'!L37</f>
        <v>324</v>
      </c>
      <c r="M18" s="792">
        <f>'06'!M37</f>
        <v>8</v>
      </c>
      <c r="N18" s="792">
        <f>'06'!N37</f>
        <v>0</v>
      </c>
      <c r="O18" s="792">
        <f>'06'!O37</f>
        <v>0</v>
      </c>
      <c r="P18" s="792">
        <f>'06'!P37</f>
        <v>3</v>
      </c>
      <c r="Q18" s="792">
        <f>'06'!Q37</f>
        <v>209</v>
      </c>
      <c r="R18" s="792">
        <f>'06'!R37</f>
        <v>544</v>
      </c>
      <c r="S18" s="765">
        <f t="shared" si="1"/>
        <v>62.06115515288788</v>
      </c>
      <c r="T18" s="764">
        <f t="shared" si="3"/>
        <v>-17.69041769041769</v>
      </c>
      <c r="U18" s="763">
        <f t="shared" si="2"/>
        <v>548</v>
      </c>
      <c r="V18" s="764"/>
    </row>
    <row r="19" spans="1:22" ht="15.75">
      <c r="A19" s="767" t="s">
        <v>73</v>
      </c>
      <c r="B19" s="766" t="s">
        <v>654</v>
      </c>
      <c r="C19" s="792">
        <f>'06'!C42</f>
        <v>880</v>
      </c>
      <c r="D19" s="792">
        <f>'06'!D42</f>
        <v>293</v>
      </c>
      <c r="E19" s="792">
        <f>'06'!E42</f>
        <v>587</v>
      </c>
      <c r="F19" s="792">
        <f>'06'!F42</f>
        <v>36</v>
      </c>
      <c r="G19" s="792">
        <f>'06'!G42</f>
        <v>0</v>
      </c>
      <c r="H19" s="792">
        <f>'06'!H42</f>
        <v>844</v>
      </c>
      <c r="I19" s="792">
        <f>'06'!I42</f>
        <v>735</v>
      </c>
      <c r="J19" s="792">
        <f>'06'!J42</f>
        <v>437</v>
      </c>
      <c r="K19" s="792">
        <f>'06'!K42</f>
        <v>19</v>
      </c>
      <c r="L19" s="792">
        <f>'06'!L42</f>
        <v>278</v>
      </c>
      <c r="M19" s="792">
        <f>'06'!M42</f>
        <v>1</v>
      </c>
      <c r="N19" s="792">
        <f>'06'!N42</f>
        <v>0</v>
      </c>
      <c r="O19" s="792">
        <f>'06'!O42</f>
        <v>0</v>
      </c>
      <c r="P19" s="792">
        <f>'06'!P42</f>
        <v>0</v>
      </c>
      <c r="Q19" s="792">
        <f>'06'!Q42</f>
        <v>109</v>
      </c>
      <c r="R19" s="792">
        <f>'06'!R42</f>
        <v>388</v>
      </c>
      <c r="S19" s="765">
        <f t="shared" si="1"/>
        <v>62.04081632653061</v>
      </c>
      <c r="T19" s="764">
        <f t="shared" si="3"/>
        <v>-4.778156996587031</v>
      </c>
      <c r="U19" s="763">
        <f t="shared" si="2"/>
        <v>456</v>
      </c>
      <c r="V19" s="764"/>
    </row>
    <row r="20" spans="1:22" ht="15.75">
      <c r="A20" s="767" t="s">
        <v>74</v>
      </c>
      <c r="B20" s="766" t="s">
        <v>653</v>
      </c>
      <c r="C20" s="792">
        <f>'06'!C47</f>
        <v>1055</v>
      </c>
      <c r="D20" s="792">
        <f>'06'!D47</f>
        <v>325</v>
      </c>
      <c r="E20" s="792">
        <f>'06'!E47</f>
        <v>730</v>
      </c>
      <c r="F20" s="792">
        <f>'06'!F47</f>
        <v>10</v>
      </c>
      <c r="G20" s="792">
        <f>'06'!G47</f>
        <v>0</v>
      </c>
      <c r="H20" s="792">
        <f>'06'!H47</f>
        <v>1045</v>
      </c>
      <c r="I20" s="792">
        <f>'06'!I47</f>
        <v>908</v>
      </c>
      <c r="J20" s="792">
        <f>'06'!J47</f>
        <v>601</v>
      </c>
      <c r="K20" s="792">
        <f>'06'!K47</f>
        <v>17</v>
      </c>
      <c r="L20" s="792">
        <f>'06'!L47</f>
        <v>282</v>
      </c>
      <c r="M20" s="792">
        <f>'06'!M47</f>
        <v>6</v>
      </c>
      <c r="N20" s="792">
        <f>'06'!N47</f>
        <v>2</v>
      </c>
      <c r="O20" s="792">
        <f>'06'!O47</f>
        <v>0</v>
      </c>
      <c r="P20" s="792">
        <f>'06'!P47</f>
        <v>0</v>
      </c>
      <c r="Q20" s="792">
        <f>'06'!Q47</f>
        <v>137</v>
      </c>
      <c r="R20" s="792">
        <f>'06'!R47</f>
        <v>427</v>
      </c>
      <c r="S20" s="765">
        <f t="shared" si="1"/>
        <v>68.06167400881057</v>
      </c>
      <c r="T20" s="764">
        <f t="shared" si="3"/>
        <v>-10.76923076923077</v>
      </c>
      <c r="U20" s="763">
        <f t="shared" si="2"/>
        <v>618</v>
      </c>
      <c r="V20" s="764"/>
    </row>
    <row r="21" spans="1:22" ht="15.75">
      <c r="A21" s="767" t="s">
        <v>75</v>
      </c>
      <c r="B21" s="766" t="s">
        <v>652</v>
      </c>
      <c r="C21" s="792">
        <f>'06'!C53</f>
        <v>1563</v>
      </c>
      <c r="D21" s="792">
        <f>'06'!D53</f>
        <v>675</v>
      </c>
      <c r="E21" s="792">
        <f>'06'!E53</f>
        <v>888</v>
      </c>
      <c r="F21" s="792">
        <f>'06'!F53</f>
        <v>15</v>
      </c>
      <c r="G21" s="792">
        <f>'06'!G53</f>
        <v>0</v>
      </c>
      <c r="H21" s="792">
        <f>'06'!H53</f>
        <v>1548</v>
      </c>
      <c r="I21" s="792">
        <f>'06'!I53</f>
        <v>1439</v>
      </c>
      <c r="J21" s="792">
        <f>'06'!J53</f>
        <v>686</v>
      </c>
      <c r="K21" s="792">
        <f>'06'!K53</f>
        <v>40</v>
      </c>
      <c r="L21" s="792">
        <f>'06'!L53</f>
        <v>713</v>
      </c>
      <c r="M21" s="792">
        <f>'06'!M53</f>
        <v>0</v>
      </c>
      <c r="N21" s="792">
        <f>'06'!N53</f>
        <v>0</v>
      </c>
      <c r="O21" s="792">
        <f>'06'!O53</f>
        <v>0</v>
      </c>
      <c r="P21" s="792">
        <f>'06'!P53</f>
        <v>0</v>
      </c>
      <c r="Q21" s="792">
        <f>'06'!Q53</f>
        <v>109</v>
      </c>
      <c r="R21" s="792">
        <f>'06'!R53</f>
        <v>822</v>
      </c>
      <c r="S21" s="765">
        <f t="shared" si="1"/>
        <v>50.451702571230015</v>
      </c>
      <c r="T21" s="764">
        <f t="shared" si="3"/>
        <v>5.62962962962963</v>
      </c>
      <c r="U21" s="763">
        <f t="shared" si="2"/>
        <v>726</v>
      </c>
      <c r="V21" s="764"/>
    </row>
    <row r="22" spans="1:22" ht="15.75">
      <c r="A22" s="767" t="s">
        <v>76</v>
      </c>
      <c r="B22" s="766" t="s">
        <v>651</v>
      </c>
      <c r="C22" s="792">
        <f>'06'!C59</f>
        <v>1623</v>
      </c>
      <c r="D22" s="792">
        <f>'06'!D59</f>
        <v>748</v>
      </c>
      <c r="E22" s="792">
        <f>'06'!E59</f>
        <v>875</v>
      </c>
      <c r="F22" s="792">
        <f>'06'!F59</f>
        <v>12</v>
      </c>
      <c r="G22" s="792">
        <f>'06'!G59</f>
        <v>0</v>
      </c>
      <c r="H22" s="792">
        <f>'06'!H59</f>
        <v>1611</v>
      </c>
      <c r="I22" s="792">
        <f>'06'!I59</f>
        <v>1513</v>
      </c>
      <c r="J22" s="792">
        <f>'06'!J59</f>
        <v>713</v>
      </c>
      <c r="K22" s="792">
        <f>'06'!K59</f>
        <v>4</v>
      </c>
      <c r="L22" s="792">
        <f>'06'!L59</f>
        <v>610</v>
      </c>
      <c r="M22" s="792">
        <f>'06'!M59</f>
        <v>149</v>
      </c>
      <c r="N22" s="792">
        <f>'06'!N59</f>
        <v>0</v>
      </c>
      <c r="O22" s="792">
        <f>'06'!O59</f>
        <v>0</v>
      </c>
      <c r="P22" s="792">
        <f>'06'!P59</f>
        <v>37</v>
      </c>
      <c r="Q22" s="792">
        <f>'06'!Q59</f>
        <v>98</v>
      </c>
      <c r="R22" s="792">
        <f>'06'!R59</f>
        <v>894</v>
      </c>
      <c r="S22" s="765">
        <f t="shared" si="1"/>
        <v>47.38929279577</v>
      </c>
      <c r="T22" s="764">
        <f t="shared" si="3"/>
        <v>6.417112299465241</v>
      </c>
      <c r="U22" s="763">
        <f t="shared" si="2"/>
        <v>717</v>
      </c>
      <c r="V22" s="764"/>
    </row>
    <row r="23" spans="1:22" ht="15.75">
      <c r="A23" s="767" t="s">
        <v>77</v>
      </c>
      <c r="B23" s="766" t="s">
        <v>650</v>
      </c>
      <c r="C23" s="792">
        <f>'06'!C65</f>
        <v>2584</v>
      </c>
      <c r="D23" s="792">
        <f>'06'!D65</f>
        <v>770</v>
      </c>
      <c r="E23" s="792">
        <f>'06'!E65</f>
        <v>1814</v>
      </c>
      <c r="F23" s="792">
        <f>'06'!F65</f>
        <v>9</v>
      </c>
      <c r="G23" s="792">
        <f>'06'!G65</f>
        <v>0</v>
      </c>
      <c r="H23" s="792">
        <f>'06'!H65</f>
        <v>2575</v>
      </c>
      <c r="I23" s="792">
        <f>'06'!I65</f>
        <v>2422</v>
      </c>
      <c r="J23" s="792">
        <f>'06'!J65</f>
        <v>1142</v>
      </c>
      <c r="K23" s="792">
        <f>'06'!K65</f>
        <v>20</v>
      </c>
      <c r="L23" s="792">
        <f>'06'!L65</f>
        <v>1249</v>
      </c>
      <c r="M23" s="792">
        <f>'06'!M65</f>
        <v>10</v>
      </c>
      <c r="N23" s="792">
        <f>'06'!N65</f>
        <v>1</v>
      </c>
      <c r="O23" s="792">
        <f>'06'!O65</f>
        <v>0</v>
      </c>
      <c r="P23" s="792">
        <f>'06'!P65</f>
        <v>0</v>
      </c>
      <c r="Q23" s="792">
        <f>'06'!Q65</f>
        <v>153</v>
      </c>
      <c r="R23" s="792">
        <f>'06'!R65</f>
        <v>1413</v>
      </c>
      <c r="S23" s="765">
        <f t="shared" si="1"/>
        <v>47.97687861271676</v>
      </c>
      <c r="T23" s="764">
        <f t="shared" si="3"/>
        <v>63.63636363636363</v>
      </c>
      <c r="U23" s="763">
        <f t="shared" si="2"/>
        <v>1162</v>
      </c>
      <c r="V23" s="764"/>
    </row>
    <row r="24" spans="1:22" ht="15.75">
      <c r="A24" s="767" t="s">
        <v>78</v>
      </c>
      <c r="B24" s="766" t="s">
        <v>649</v>
      </c>
      <c r="C24" s="792">
        <f>'06'!C71</f>
        <v>1298</v>
      </c>
      <c r="D24" s="792">
        <f>'06'!D71</f>
        <v>294</v>
      </c>
      <c r="E24" s="792">
        <f>'06'!E71</f>
        <v>1004</v>
      </c>
      <c r="F24" s="792">
        <f>'06'!F71</f>
        <v>12</v>
      </c>
      <c r="G24" s="792">
        <f>'06'!G71</f>
        <v>0</v>
      </c>
      <c r="H24" s="792">
        <f>'06'!H71</f>
        <v>1286</v>
      </c>
      <c r="I24" s="792">
        <f>'06'!I71</f>
        <v>1233</v>
      </c>
      <c r="J24" s="792">
        <f>'06'!J71</f>
        <v>801</v>
      </c>
      <c r="K24" s="792">
        <f>'06'!K71</f>
        <v>2</v>
      </c>
      <c r="L24" s="792">
        <f>'06'!L71</f>
        <v>406</v>
      </c>
      <c r="M24" s="792">
        <f>'06'!M71</f>
        <v>2</v>
      </c>
      <c r="N24" s="792">
        <f>'06'!N71</f>
        <v>0</v>
      </c>
      <c r="O24" s="792">
        <f>'06'!O71</f>
        <v>0</v>
      </c>
      <c r="P24" s="792">
        <f>'06'!P71</f>
        <v>22</v>
      </c>
      <c r="Q24" s="792">
        <f>'06'!Q71</f>
        <v>53</v>
      </c>
      <c r="R24" s="792">
        <f>'06'!R71</f>
        <v>483</v>
      </c>
      <c r="S24" s="765">
        <f t="shared" si="1"/>
        <v>65.1257096512571</v>
      </c>
      <c r="T24" s="764">
        <f t="shared" si="3"/>
        <v>46.25850340136054</v>
      </c>
      <c r="U24" s="763">
        <f t="shared" si="2"/>
        <v>803</v>
      </c>
      <c r="V24" s="764"/>
    </row>
    <row r="25" spans="1:19" ht="16.5">
      <c r="A25" s="762"/>
      <c r="B25" s="762"/>
      <c r="C25" s="762"/>
      <c r="D25" s="762"/>
      <c r="E25" s="762"/>
      <c r="F25" s="761"/>
      <c r="G25" s="761"/>
      <c r="H25" s="761"/>
      <c r="I25" s="761"/>
      <c r="J25" s="761"/>
      <c r="K25" s="761"/>
      <c r="L25" s="761"/>
      <c r="M25" s="761"/>
      <c r="N25" s="1349" t="str">
        <f>'Thong tin'!B8</f>
        <v>Trà Vinh, ngày 1 tháng 7 năm 2016</v>
      </c>
      <c r="O25" s="1349"/>
      <c r="P25" s="1349"/>
      <c r="Q25" s="1349"/>
      <c r="R25" s="1349"/>
      <c r="S25" s="1349"/>
    </row>
    <row r="26" spans="1:19" ht="16.5">
      <c r="A26" s="760"/>
      <c r="B26" s="1350"/>
      <c r="C26" s="1350"/>
      <c r="D26" s="1350"/>
      <c r="E26" s="1350"/>
      <c r="F26" s="759"/>
      <c r="G26" s="759"/>
      <c r="H26" s="759"/>
      <c r="I26" s="759"/>
      <c r="J26" s="759"/>
      <c r="K26" s="759"/>
      <c r="L26" s="759"/>
      <c r="M26" s="759"/>
      <c r="N26" s="1351" t="str">
        <f>'Thong tin'!B7</f>
        <v>PHÓ CỤC TRƯỞNG</v>
      </c>
      <c r="O26" s="1351"/>
      <c r="P26" s="1351"/>
      <c r="Q26" s="1351"/>
      <c r="R26" s="1351"/>
      <c r="S26" s="1351"/>
    </row>
    <row r="27" spans="1:19" ht="16.5">
      <c r="A27" s="610"/>
      <c r="B27" s="1350" t="s">
        <v>4</v>
      </c>
      <c r="C27" s="1350"/>
      <c r="D27" s="1350"/>
      <c r="E27" s="1350"/>
      <c r="F27" s="612"/>
      <c r="G27" s="612"/>
      <c r="H27" s="612"/>
      <c r="I27" s="612"/>
      <c r="J27" s="612"/>
      <c r="K27" s="612"/>
      <c r="L27" s="612"/>
      <c r="M27" s="612"/>
      <c r="N27" s="1352"/>
      <c r="O27" s="1352"/>
      <c r="P27" s="1352"/>
      <c r="Q27" s="1352"/>
      <c r="R27" s="1352"/>
      <c r="S27" s="1352"/>
    </row>
    <row r="28" spans="1:19" ht="15.75">
      <c r="A28" s="610"/>
      <c r="B28" s="610"/>
      <c r="C28" s="610"/>
      <c r="D28" s="612"/>
      <c r="E28" s="612"/>
      <c r="F28" s="612"/>
      <c r="G28" s="612"/>
      <c r="H28" s="612"/>
      <c r="I28" s="612"/>
      <c r="J28" s="612"/>
      <c r="K28" s="612"/>
      <c r="L28" s="612"/>
      <c r="M28" s="612"/>
      <c r="N28" s="612"/>
      <c r="O28" s="612"/>
      <c r="P28" s="612"/>
      <c r="Q28" s="612"/>
      <c r="R28" s="610"/>
      <c r="S28" s="610"/>
    </row>
    <row r="29" spans="1:19" ht="15.75">
      <c r="A29" s="610"/>
      <c r="B29" s="610"/>
      <c r="C29" s="610"/>
      <c r="D29" s="612"/>
      <c r="E29" s="612"/>
      <c r="F29" s="612"/>
      <c r="G29" s="612"/>
      <c r="H29" s="612"/>
      <c r="I29" s="612"/>
      <c r="J29" s="612"/>
      <c r="K29" s="612"/>
      <c r="L29" s="612"/>
      <c r="M29" s="612"/>
      <c r="N29" s="612"/>
      <c r="O29" s="612"/>
      <c r="P29" s="612"/>
      <c r="Q29" s="612"/>
      <c r="R29" s="610"/>
      <c r="S29" s="610"/>
    </row>
    <row r="30" spans="1:19" ht="15.75">
      <c r="A30" s="758"/>
      <c r="B30" s="610"/>
      <c r="C30" s="610"/>
      <c r="D30" s="612"/>
      <c r="E30" s="612"/>
      <c r="F30" s="612"/>
      <c r="G30" s="612"/>
      <c r="H30" s="612"/>
      <c r="I30" s="612"/>
      <c r="J30" s="612"/>
      <c r="K30" s="612"/>
      <c r="L30" s="612"/>
      <c r="M30" s="612"/>
      <c r="N30" s="612"/>
      <c r="O30" s="612"/>
      <c r="P30" s="612"/>
      <c r="Q30" s="612"/>
      <c r="R30" s="610"/>
      <c r="S30" s="610"/>
    </row>
    <row r="31" spans="1:19" ht="15.75">
      <c r="A31" s="610"/>
      <c r="B31" s="1342"/>
      <c r="C31" s="1342"/>
      <c r="D31" s="1342"/>
      <c r="E31" s="1342"/>
      <c r="F31" s="1342"/>
      <c r="G31" s="1342"/>
      <c r="H31" s="1342"/>
      <c r="I31" s="1342"/>
      <c r="J31" s="1342"/>
      <c r="K31" s="1342"/>
      <c r="L31" s="1342"/>
      <c r="M31" s="1342"/>
      <c r="N31" s="1342"/>
      <c r="O31" s="1342"/>
      <c r="P31" s="612"/>
      <c r="Q31" s="612"/>
      <c r="R31" s="610"/>
      <c r="S31" s="610"/>
    </row>
    <row r="32" spans="1:19" ht="15.75">
      <c r="A32" s="610"/>
      <c r="B32" s="757"/>
      <c r="C32" s="757"/>
      <c r="D32" s="757"/>
      <c r="E32" s="757"/>
      <c r="F32" s="757"/>
      <c r="G32" s="757"/>
      <c r="H32" s="757"/>
      <c r="I32" s="757"/>
      <c r="J32" s="757"/>
      <c r="K32" s="757"/>
      <c r="L32" s="757"/>
      <c r="M32" s="757"/>
      <c r="N32" s="757"/>
      <c r="O32" s="757"/>
      <c r="P32" s="612"/>
      <c r="Q32" s="612"/>
      <c r="R32" s="610"/>
      <c r="S32" s="610"/>
    </row>
    <row r="33" spans="1:19" ht="15.75">
      <c r="A33" s="610"/>
      <c r="B33" s="1346"/>
      <c r="C33" s="1346"/>
      <c r="D33" s="1346"/>
      <c r="E33" s="1346"/>
      <c r="F33" s="757"/>
      <c r="G33" s="757"/>
      <c r="H33" s="757"/>
      <c r="I33" s="757"/>
      <c r="J33" s="757"/>
      <c r="K33" s="757"/>
      <c r="L33" s="757"/>
      <c r="M33" s="757"/>
      <c r="N33" s="757"/>
      <c r="O33" s="1345"/>
      <c r="P33" s="1345"/>
      <c r="Q33" s="1345"/>
      <c r="R33" s="1345"/>
      <c r="S33" s="610"/>
    </row>
    <row r="34" spans="1:19" ht="15.75">
      <c r="A34" s="756"/>
      <c r="B34" s="1343" t="str">
        <f>'Thong tin'!B5</f>
        <v>Nhan Quốc Hải</v>
      </c>
      <c r="C34" s="1343"/>
      <c r="D34" s="1343"/>
      <c r="E34" s="1343"/>
      <c r="F34" s="756"/>
      <c r="G34" s="756"/>
      <c r="H34" s="756"/>
      <c r="I34" s="756"/>
      <c r="J34" s="756"/>
      <c r="K34" s="756"/>
      <c r="L34" s="756"/>
      <c r="M34" s="756"/>
      <c r="N34" s="756"/>
      <c r="O34" s="1344" t="str">
        <f>'Thong tin'!B6</f>
        <v>Trần Việt Hồng</v>
      </c>
      <c r="P34" s="1344"/>
      <c r="Q34" s="1344"/>
      <c r="R34" s="1344"/>
      <c r="S34" s="610"/>
    </row>
  </sheetData>
  <sheetProtection/>
  <mergeCells count="47">
    <mergeCell ref="E2:O2"/>
    <mergeCell ref="P2:S2"/>
    <mergeCell ref="A3:D3"/>
    <mergeCell ref="E3:O3"/>
    <mergeCell ref="P3:S3"/>
    <mergeCell ref="A4:D4"/>
    <mergeCell ref="E4:O4"/>
    <mergeCell ref="P4:S4"/>
    <mergeCell ref="P5:S5"/>
    <mergeCell ref="P6:S6"/>
    <mergeCell ref="A7:B11"/>
    <mergeCell ref="C7:E7"/>
    <mergeCell ref="F7:F11"/>
    <mergeCell ref="G7:G11"/>
    <mergeCell ref="H7:Q7"/>
    <mergeCell ref="R7:R11"/>
    <mergeCell ref="S7:S11"/>
    <mergeCell ref="C8:C11"/>
    <mergeCell ref="D8:E9"/>
    <mergeCell ref="H8:H11"/>
    <mergeCell ref="I8:P8"/>
    <mergeCell ref="Q8:Q11"/>
    <mergeCell ref="I9:I11"/>
    <mergeCell ref="J9:P9"/>
    <mergeCell ref="D10:D11"/>
    <mergeCell ref="E10:E11"/>
    <mergeCell ref="J10:J11"/>
    <mergeCell ref="K10:K11"/>
    <mergeCell ref="N26:S26"/>
    <mergeCell ref="B27:E27"/>
    <mergeCell ref="N27:S27"/>
    <mergeCell ref="L10:L11"/>
    <mergeCell ref="M10:M11"/>
    <mergeCell ref="N10:N11"/>
    <mergeCell ref="O10:O11"/>
    <mergeCell ref="P10:P11"/>
    <mergeCell ref="A12:B12"/>
    <mergeCell ref="U7:U11"/>
    <mergeCell ref="B31:O31"/>
    <mergeCell ref="B34:E34"/>
    <mergeCell ref="O34:R34"/>
    <mergeCell ref="O33:R33"/>
    <mergeCell ref="B33:E33"/>
    <mergeCell ref="T7:T11"/>
    <mergeCell ref="A13:B13"/>
    <mergeCell ref="N25:S25"/>
    <mergeCell ref="B26:E26"/>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W33"/>
  <sheetViews>
    <sheetView view="pageBreakPreview" zoomScale="110" zoomScaleNormal="80" zoomScaleSheetLayoutView="110" zoomScalePageLayoutView="0" workbookViewId="0" topLeftCell="E1">
      <selection activeCell="T12" sqref="T12"/>
    </sheetView>
  </sheetViews>
  <sheetFormatPr defaultColWidth="9.00390625" defaultRowHeight="15.75"/>
  <cols>
    <col min="1" max="1" width="3.125" style="0" customWidth="1"/>
    <col min="2" max="2" width="8.875" style="0" customWidth="1"/>
    <col min="3" max="3" width="7.50390625" style="0" customWidth="1"/>
    <col min="4" max="4" width="7.375" style="0" customWidth="1"/>
    <col min="5" max="5" width="7.50390625" style="0" customWidth="1"/>
    <col min="6" max="6" width="6.25390625" style="0" customWidth="1"/>
    <col min="7" max="7" width="5.125" style="0" customWidth="1"/>
    <col min="8" max="8" width="6.75390625" style="0" customWidth="1"/>
    <col min="9" max="9" width="6.875" style="0" customWidth="1"/>
    <col min="10" max="10" width="6.375" style="0" customWidth="1"/>
    <col min="11" max="11" width="6.50390625" style="0" customWidth="1"/>
    <col min="12" max="12" width="5.875" style="0" customWidth="1"/>
    <col min="13" max="14" width="6.125" style="0" customWidth="1"/>
    <col min="15" max="15" width="6.25390625" style="0" customWidth="1"/>
    <col min="16" max="16" width="5.50390625" style="0" customWidth="1"/>
    <col min="17" max="17" width="6.00390625" style="0" customWidth="1"/>
    <col min="18" max="18" width="6.25390625" style="0" customWidth="1"/>
    <col min="19" max="19" width="6.50390625" style="0" customWidth="1"/>
    <col min="20" max="20" width="6.00390625" style="0" customWidth="1"/>
    <col min="21" max="21" width="5.875" style="0" customWidth="1"/>
    <col min="22" max="22" width="6.625" style="0" customWidth="1"/>
  </cols>
  <sheetData>
    <row r="1" spans="1:23" ht="16.5">
      <c r="A1" s="612" t="s">
        <v>785</v>
      </c>
      <c r="B1" s="612"/>
      <c r="C1" s="612"/>
      <c r="D1" s="610"/>
      <c r="E1" s="1386" t="s">
        <v>784</v>
      </c>
      <c r="F1" s="1386"/>
      <c r="G1" s="1386"/>
      <c r="H1" s="1386"/>
      <c r="I1" s="1386"/>
      <c r="J1" s="1386"/>
      <c r="K1" s="1386"/>
      <c r="L1" s="1386"/>
      <c r="M1" s="1386"/>
      <c r="N1" s="1386"/>
      <c r="O1" s="1386"/>
      <c r="P1" s="1386"/>
      <c r="Q1" s="1419" t="s">
        <v>566</v>
      </c>
      <c r="R1" s="1419"/>
      <c r="S1" s="1419"/>
      <c r="T1" s="1419"/>
      <c r="U1" s="610"/>
      <c r="V1" s="610"/>
      <c r="W1" s="610"/>
    </row>
    <row r="2" spans="1:23" ht="16.5">
      <c r="A2" s="1388" t="s">
        <v>339</v>
      </c>
      <c r="B2" s="1388"/>
      <c r="C2" s="1388"/>
      <c r="D2" s="1388"/>
      <c r="E2" s="1389" t="s">
        <v>42</v>
      </c>
      <c r="F2" s="1389"/>
      <c r="G2" s="1389"/>
      <c r="H2" s="1389"/>
      <c r="I2" s="1389"/>
      <c r="J2" s="1389"/>
      <c r="K2" s="1389"/>
      <c r="L2" s="1389"/>
      <c r="M2" s="1389"/>
      <c r="N2" s="1389"/>
      <c r="O2" s="1389"/>
      <c r="P2" s="1389"/>
      <c r="Q2" s="1412" t="s">
        <v>781</v>
      </c>
      <c r="R2" s="1412"/>
      <c r="S2" s="1412"/>
      <c r="T2" s="1412"/>
      <c r="U2" s="610"/>
      <c r="V2" s="610"/>
      <c r="W2" s="610"/>
    </row>
    <row r="3" spans="1:23" ht="16.5">
      <c r="A3" s="1388" t="s">
        <v>340</v>
      </c>
      <c r="B3" s="1388"/>
      <c r="C3" s="1388"/>
      <c r="D3" s="1388"/>
      <c r="E3" s="1390" t="str">
        <f>'Thong tin'!B3</f>
        <v>09 tháng / năm 2016</v>
      </c>
      <c r="F3" s="1322"/>
      <c r="G3" s="1322"/>
      <c r="H3" s="1322"/>
      <c r="I3" s="1322"/>
      <c r="J3" s="1322"/>
      <c r="K3" s="1322"/>
      <c r="L3" s="1322"/>
      <c r="M3" s="1322"/>
      <c r="N3" s="1322"/>
      <c r="O3" s="1322"/>
      <c r="P3" s="1322"/>
      <c r="Q3" s="1419" t="s">
        <v>665</v>
      </c>
      <c r="R3" s="1419"/>
      <c r="S3" s="1419"/>
      <c r="T3" s="1419"/>
      <c r="U3" s="610"/>
      <c r="V3" s="610"/>
      <c r="W3" s="610"/>
    </row>
    <row r="4" spans="1:23" ht="15.75">
      <c r="A4" s="612" t="s">
        <v>780</v>
      </c>
      <c r="B4" s="612"/>
      <c r="C4" s="612"/>
      <c r="D4" s="612"/>
      <c r="E4" s="612"/>
      <c r="F4" s="612"/>
      <c r="G4" s="612"/>
      <c r="H4" s="612"/>
      <c r="I4" s="612"/>
      <c r="J4" s="612"/>
      <c r="K4" s="612"/>
      <c r="L4" s="612"/>
      <c r="M4" s="612"/>
      <c r="N4" s="612"/>
      <c r="O4" s="776"/>
      <c r="P4" s="776"/>
      <c r="Q4" s="1412" t="s">
        <v>779</v>
      </c>
      <c r="R4" s="1412"/>
      <c r="S4" s="1412"/>
      <c r="T4" s="1412"/>
      <c r="U4" s="610"/>
      <c r="V4" s="610"/>
      <c r="W4" s="610"/>
    </row>
    <row r="5" spans="1:23" ht="15.75">
      <c r="A5" s="610"/>
      <c r="B5" s="775"/>
      <c r="C5" s="775"/>
      <c r="D5" s="610"/>
      <c r="E5" s="610"/>
      <c r="F5" s="610"/>
      <c r="G5" s="610"/>
      <c r="H5" s="610"/>
      <c r="I5" s="610"/>
      <c r="J5" s="610"/>
      <c r="K5" s="610"/>
      <c r="L5" s="610"/>
      <c r="M5" s="610"/>
      <c r="N5" s="610"/>
      <c r="O5" s="610"/>
      <c r="P5" s="610"/>
      <c r="Q5" s="1422" t="s">
        <v>567</v>
      </c>
      <c r="R5" s="1422"/>
      <c r="S5" s="1422"/>
      <c r="T5" s="1422"/>
      <c r="U5" s="610"/>
      <c r="V5" s="610"/>
      <c r="W5" s="610"/>
    </row>
    <row r="6" spans="1:23" ht="15.75">
      <c r="A6" s="1402" t="s">
        <v>72</v>
      </c>
      <c r="B6" s="1402"/>
      <c r="C6" s="1409" t="s">
        <v>216</v>
      </c>
      <c r="D6" s="1410"/>
      <c r="E6" s="1411"/>
      <c r="F6" s="1391" t="s">
        <v>134</v>
      </c>
      <c r="G6" s="1395" t="s">
        <v>217</v>
      </c>
      <c r="H6" s="1405" t="s">
        <v>137</v>
      </c>
      <c r="I6" s="1406"/>
      <c r="J6" s="1406"/>
      <c r="K6" s="1406"/>
      <c r="L6" s="1406"/>
      <c r="M6" s="1406"/>
      <c r="N6" s="1406"/>
      <c r="O6" s="1406"/>
      <c r="P6" s="1406"/>
      <c r="Q6" s="1406"/>
      <c r="R6" s="1407"/>
      <c r="S6" s="1403" t="s">
        <v>349</v>
      </c>
      <c r="T6" s="1401" t="s">
        <v>783</v>
      </c>
      <c r="U6" s="1340" t="s">
        <v>777</v>
      </c>
      <c r="V6" s="1340" t="s">
        <v>776</v>
      </c>
      <c r="W6" s="610"/>
    </row>
    <row r="7" spans="1:23" ht="15.75">
      <c r="A7" s="1402"/>
      <c r="B7" s="1402"/>
      <c r="C7" s="1403" t="s">
        <v>51</v>
      </c>
      <c r="D7" s="1413" t="s">
        <v>7</v>
      </c>
      <c r="E7" s="1414"/>
      <c r="F7" s="1392"/>
      <c r="G7" s="1404"/>
      <c r="H7" s="1395" t="s">
        <v>38</v>
      </c>
      <c r="I7" s="1413" t="s">
        <v>138</v>
      </c>
      <c r="J7" s="1416"/>
      <c r="K7" s="1416"/>
      <c r="L7" s="1416"/>
      <c r="M7" s="1416"/>
      <c r="N7" s="1416"/>
      <c r="O7" s="1416"/>
      <c r="P7" s="1416"/>
      <c r="Q7" s="1417"/>
      <c r="R7" s="1414" t="s">
        <v>218</v>
      </c>
      <c r="S7" s="1404"/>
      <c r="T7" s="1401"/>
      <c r="U7" s="1341"/>
      <c r="V7" s="1341"/>
      <c r="W7" s="610"/>
    </row>
    <row r="8" spans="1:23" ht="15.75">
      <c r="A8" s="1402"/>
      <c r="B8" s="1402"/>
      <c r="C8" s="1404"/>
      <c r="D8" s="1393"/>
      <c r="E8" s="1415"/>
      <c r="F8" s="1392"/>
      <c r="G8" s="1404"/>
      <c r="H8" s="1404"/>
      <c r="I8" s="1395" t="s">
        <v>38</v>
      </c>
      <c r="J8" s="1420" t="s">
        <v>7</v>
      </c>
      <c r="K8" s="1421"/>
      <c r="L8" s="1421"/>
      <c r="M8" s="1421"/>
      <c r="N8" s="1421"/>
      <c r="O8" s="1421"/>
      <c r="P8" s="1421"/>
      <c r="Q8" s="1400"/>
      <c r="R8" s="1418"/>
      <c r="S8" s="1404"/>
      <c r="T8" s="1401"/>
      <c r="U8" s="1341"/>
      <c r="V8" s="1341"/>
      <c r="W8" s="610"/>
    </row>
    <row r="9" spans="1:23" ht="15.75">
      <c r="A9" s="1402"/>
      <c r="B9" s="1402"/>
      <c r="C9" s="1404"/>
      <c r="D9" s="1403" t="s">
        <v>219</v>
      </c>
      <c r="E9" s="1403" t="s">
        <v>220</v>
      </c>
      <c r="F9" s="1392"/>
      <c r="G9" s="1404"/>
      <c r="H9" s="1404"/>
      <c r="I9" s="1404"/>
      <c r="J9" s="1400" t="s">
        <v>221</v>
      </c>
      <c r="K9" s="1401" t="s">
        <v>222</v>
      </c>
      <c r="L9" s="1401" t="s">
        <v>201</v>
      </c>
      <c r="M9" s="1408" t="s">
        <v>142</v>
      </c>
      <c r="N9" s="1395" t="s">
        <v>223</v>
      </c>
      <c r="O9" s="1395" t="s">
        <v>146</v>
      </c>
      <c r="P9" s="1395" t="s">
        <v>350</v>
      </c>
      <c r="Q9" s="1395" t="s">
        <v>150</v>
      </c>
      <c r="R9" s="1418"/>
      <c r="S9" s="1404"/>
      <c r="T9" s="1401"/>
      <c r="U9" s="1341"/>
      <c r="V9" s="1341"/>
      <c r="W9" s="610"/>
    </row>
    <row r="10" spans="1:23" ht="15.75">
      <c r="A10" s="1402"/>
      <c r="B10" s="1402"/>
      <c r="C10" s="1396"/>
      <c r="D10" s="1396"/>
      <c r="E10" s="1396"/>
      <c r="F10" s="1393"/>
      <c r="G10" s="1396"/>
      <c r="H10" s="1396"/>
      <c r="I10" s="1396"/>
      <c r="J10" s="1400"/>
      <c r="K10" s="1401"/>
      <c r="L10" s="1401"/>
      <c r="M10" s="1408"/>
      <c r="N10" s="1396"/>
      <c r="O10" s="1396" t="s">
        <v>146</v>
      </c>
      <c r="P10" s="1396" t="s">
        <v>350</v>
      </c>
      <c r="Q10" s="1396" t="s">
        <v>150</v>
      </c>
      <c r="R10" s="1415"/>
      <c r="S10" s="1396"/>
      <c r="T10" s="1401"/>
      <c r="U10" s="1341"/>
      <c r="V10" s="1341"/>
      <c r="W10" s="610"/>
    </row>
    <row r="11" spans="1:23" ht="15.75">
      <c r="A11" s="1397" t="s">
        <v>6</v>
      </c>
      <c r="B11" s="1397"/>
      <c r="C11" s="788" t="s">
        <v>52</v>
      </c>
      <c r="D11" s="788">
        <v>2</v>
      </c>
      <c r="E11" s="788" t="s">
        <v>53</v>
      </c>
      <c r="F11" s="788">
        <v>3</v>
      </c>
      <c r="G11" s="788" t="s">
        <v>58</v>
      </c>
      <c r="H11" s="788">
        <v>4</v>
      </c>
      <c r="I11" s="788" t="s">
        <v>73</v>
      </c>
      <c r="J11" s="788">
        <v>5</v>
      </c>
      <c r="K11" s="788" t="s">
        <v>74</v>
      </c>
      <c r="L11" s="788">
        <v>6</v>
      </c>
      <c r="M11" s="788" t="s">
        <v>75</v>
      </c>
      <c r="N11" s="788">
        <v>7</v>
      </c>
      <c r="O11" s="788" t="s">
        <v>76</v>
      </c>
      <c r="P11" s="788">
        <v>8</v>
      </c>
      <c r="Q11" s="788" t="s">
        <v>77</v>
      </c>
      <c r="R11" s="788">
        <v>9</v>
      </c>
      <c r="S11" s="788" t="s">
        <v>78</v>
      </c>
      <c r="T11" s="788">
        <v>10</v>
      </c>
      <c r="U11" s="787"/>
      <c r="V11" s="787"/>
      <c r="W11" s="610"/>
    </row>
    <row r="12" spans="1:23" ht="15.75">
      <c r="A12" s="1398" t="s">
        <v>37</v>
      </c>
      <c r="B12" s="1398"/>
      <c r="C12" s="780">
        <f>D12+E12</f>
        <v>683230162</v>
      </c>
      <c r="D12" s="780">
        <f>D13+D14</f>
        <v>471855609</v>
      </c>
      <c r="E12" s="780">
        <f>E13+E14</f>
        <v>211374553</v>
      </c>
      <c r="F12" s="780">
        <f>F13+F14</f>
        <v>15668576</v>
      </c>
      <c r="G12" s="780">
        <f>G13+G14</f>
        <v>0</v>
      </c>
      <c r="H12" s="780">
        <f>I12+R12</f>
        <v>667561586</v>
      </c>
      <c r="I12" s="780">
        <f>SUM(J12:Q12)</f>
        <v>619016843</v>
      </c>
      <c r="J12" s="780">
        <f>J13+J14</f>
        <v>90076283</v>
      </c>
      <c r="K12" s="780">
        <f>K13+K14</f>
        <v>21041511</v>
      </c>
      <c r="L12" s="780"/>
      <c r="M12" s="780">
        <f aca="true" t="shared" si="0" ref="M12:R12">M13+M14</f>
        <v>471104604</v>
      </c>
      <c r="N12" s="780">
        <f t="shared" si="0"/>
        <v>15861057</v>
      </c>
      <c r="O12" s="780">
        <f t="shared" si="0"/>
        <v>202728</v>
      </c>
      <c r="P12" s="780">
        <f t="shared" si="0"/>
        <v>0</v>
      </c>
      <c r="Q12" s="780">
        <f t="shared" si="0"/>
        <v>20730660</v>
      </c>
      <c r="R12" s="780">
        <f t="shared" si="0"/>
        <v>48544743</v>
      </c>
      <c r="S12" s="780">
        <f>SUM(M12:R12)</f>
        <v>556443792</v>
      </c>
      <c r="T12" s="779">
        <f aca="true" t="shared" si="1" ref="T12:T23">(((J12+K12+L12))/I12)*100</f>
        <v>17.950689913618394</v>
      </c>
      <c r="U12" s="786">
        <f>(((M12+N12+O12+P12+Q12)-D12)/D12)*100</f>
        <v>7.638658799963529</v>
      </c>
      <c r="V12" s="778">
        <f aca="true" t="shared" si="2" ref="V12:V23">+J12+K12+L12</f>
        <v>111117794</v>
      </c>
      <c r="W12" s="805"/>
    </row>
    <row r="13" spans="1:23" ht="15.75">
      <c r="A13" s="785" t="s">
        <v>0</v>
      </c>
      <c r="B13" s="784" t="s">
        <v>664</v>
      </c>
      <c r="C13" s="780">
        <f>'07'!C12</f>
        <v>122299918</v>
      </c>
      <c r="D13" s="780">
        <f>'07'!D12</f>
        <v>103655338</v>
      </c>
      <c r="E13" s="780">
        <f>'07'!E12</f>
        <v>18644580</v>
      </c>
      <c r="F13" s="780">
        <f>'07'!F12</f>
        <v>90496</v>
      </c>
      <c r="G13" s="780">
        <f>'07'!G12</f>
        <v>0</v>
      </c>
      <c r="H13" s="780">
        <f>'07'!H12</f>
        <v>122209422</v>
      </c>
      <c r="I13" s="780">
        <f>'07'!I12</f>
        <v>115631040</v>
      </c>
      <c r="J13" s="780">
        <f>'07'!J12</f>
        <v>17866343</v>
      </c>
      <c r="K13" s="780">
        <f>'07'!K12</f>
        <v>11654191</v>
      </c>
      <c r="L13" s="780">
        <f>'07'!L12</f>
        <v>0</v>
      </c>
      <c r="M13" s="780">
        <f>'07'!M12</f>
        <v>79032667</v>
      </c>
      <c r="N13" s="780">
        <f>'07'!N12</f>
        <v>2689049</v>
      </c>
      <c r="O13" s="780">
        <f>'07'!O12</f>
        <v>23750</v>
      </c>
      <c r="P13" s="780">
        <f>'07'!P12</f>
        <v>0</v>
      </c>
      <c r="Q13" s="780">
        <f>'07'!Q12</f>
        <v>4365040</v>
      </c>
      <c r="R13" s="780">
        <f>'07'!R12</f>
        <v>6578382</v>
      </c>
      <c r="S13" s="780">
        <f>'07'!S12</f>
        <v>92688888</v>
      </c>
      <c r="T13" s="779">
        <f t="shared" si="1"/>
        <v>25.52993901983412</v>
      </c>
      <c r="U13" s="786">
        <f aca="true" t="shared" si="3" ref="U13:U23">(((M13+N13+O13+P13+Q13)-D13)/D13)*100</f>
        <v>-16.926124923735237</v>
      </c>
      <c r="V13" s="778">
        <f t="shared" si="2"/>
        <v>29520534</v>
      </c>
      <c r="W13" s="777">
        <f aca="true" t="shared" si="4" ref="W13:W23">C13-(F13+G13+H13)</f>
        <v>0</v>
      </c>
    </row>
    <row r="14" spans="1:23" ht="15.75">
      <c r="A14" s="785" t="s">
        <v>1</v>
      </c>
      <c r="B14" s="784" t="s">
        <v>19</v>
      </c>
      <c r="C14" s="780">
        <f>SUM(C15:C23)</f>
        <v>560930244</v>
      </c>
      <c r="D14" s="780">
        <f>SUM(D15:D23)</f>
        <v>368200271</v>
      </c>
      <c r="E14" s="780">
        <f>SUM(E15:E23)</f>
        <v>192729973</v>
      </c>
      <c r="F14" s="780">
        <f>SUM(F15:F23)</f>
        <v>15578080</v>
      </c>
      <c r="G14" s="780">
        <f>SUM(G15:G23)</f>
        <v>0</v>
      </c>
      <c r="H14" s="780">
        <f>I14+R14</f>
        <v>545352164</v>
      </c>
      <c r="I14" s="780">
        <f>SUM(J14:Q14)</f>
        <v>503385803</v>
      </c>
      <c r="J14" s="780">
        <f aca="true" t="shared" si="5" ref="J14:R14">SUM(J15:J23)</f>
        <v>72209940</v>
      </c>
      <c r="K14" s="780">
        <f t="shared" si="5"/>
        <v>9387320</v>
      </c>
      <c r="L14" s="780">
        <f t="shared" si="5"/>
        <v>0</v>
      </c>
      <c r="M14" s="780">
        <f t="shared" si="5"/>
        <v>392071937</v>
      </c>
      <c r="N14" s="780">
        <f t="shared" si="5"/>
        <v>13172008</v>
      </c>
      <c r="O14" s="780">
        <f t="shared" si="5"/>
        <v>178978</v>
      </c>
      <c r="P14" s="780">
        <f t="shared" si="5"/>
        <v>0</v>
      </c>
      <c r="Q14" s="780">
        <f t="shared" si="5"/>
        <v>16365620</v>
      </c>
      <c r="R14" s="780">
        <f t="shared" si="5"/>
        <v>41966361</v>
      </c>
      <c r="S14" s="780">
        <f>SUM(M14:R14)</f>
        <v>463754904</v>
      </c>
      <c r="T14" s="779">
        <f t="shared" si="1"/>
        <v>16.209686390380778</v>
      </c>
      <c r="U14" s="786">
        <f t="shared" si="3"/>
        <v>14.554109874623098</v>
      </c>
      <c r="V14" s="778">
        <f t="shared" si="2"/>
        <v>81597260</v>
      </c>
      <c r="W14" s="777">
        <f t="shared" si="4"/>
        <v>0</v>
      </c>
    </row>
    <row r="15" spans="1:23" ht="15.75">
      <c r="A15" s="782" t="s">
        <v>52</v>
      </c>
      <c r="B15" s="781" t="s">
        <v>657</v>
      </c>
      <c r="C15" s="780">
        <f>'07'!C23</f>
        <v>178682745</v>
      </c>
      <c r="D15" s="780">
        <f>'07'!D23</f>
        <v>126366488</v>
      </c>
      <c r="E15" s="780">
        <f>'07'!E23</f>
        <v>52316257</v>
      </c>
      <c r="F15" s="780">
        <f>'07'!F23</f>
        <v>6580301</v>
      </c>
      <c r="G15" s="780">
        <f>'07'!G23</f>
        <v>0</v>
      </c>
      <c r="H15" s="780">
        <f>'07'!H23</f>
        <v>172102444</v>
      </c>
      <c r="I15" s="780">
        <f>'07'!I23</f>
        <v>163189836</v>
      </c>
      <c r="J15" s="780">
        <f>'07'!J23</f>
        <v>28140004</v>
      </c>
      <c r="K15" s="780">
        <f>'07'!K23</f>
        <v>2639480</v>
      </c>
      <c r="L15" s="780">
        <f>'07'!L23</f>
        <v>0</v>
      </c>
      <c r="M15" s="780">
        <f>'07'!M23</f>
        <v>118319830</v>
      </c>
      <c r="N15" s="780">
        <f>'07'!N23</f>
        <v>6561018</v>
      </c>
      <c r="O15" s="780">
        <f>'07'!O23</f>
        <v>0</v>
      </c>
      <c r="P15" s="780">
        <f>'07'!P23</f>
        <v>0</v>
      </c>
      <c r="Q15" s="780">
        <f>'07'!Q23</f>
        <v>7529504</v>
      </c>
      <c r="R15" s="780">
        <f>'07'!R23</f>
        <v>8912608</v>
      </c>
      <c r="S15" s="780">
        <f>'07'!S23</f>
        <v>141322960</v>
      </c>
      <c r="T15" s="779">
        <f t="shared" si="1"/>
        <v>18.86115260266577</v>
      </c>
      <c r="U15" s="786">
        <f t="shared" si="3"/>
        <v>4.782806023698308</v>
      </c>
      <c r="V15" s="778">
        <f t="shared" si="2"/>
        <v>30779484</v>
      </c>
      <c r="W15" s="777">
        <f t="shared" si="4"/>
        <v>0</v>
      </c>
    </row>
    <row r="16" spans="1:23" ht="15.75">
      <c r="A16" s="782" t="s">
        <v>53</v>
      </c>
      <c r="B16" s="783" t="s">
        <v>656</v>
      </c>
      <c r="C16" s="780">
        <f>'07'!C31</f>
        <v>57935717</v>
      </c>
      <c r="D16" s="780">
        <f>'07'!D31</f>
        <v>36910577</v>
      </c>
      <c r="E16" s="780">
        <f>'07'!E31</f>
        <v>21025140</v>
      </c>
      <c r="F16" s="780">
        <f>'07'!F31</f>
        <v>1735344</v>
      </c>
      <c r="G16" s="780">
        <f>'07'!G31</f>
        <v>0</v>
      </c>
      <c r="H16" s="780">
        <f>'07'!H31</f>
        <v>56200373</v>
      </c>
      <c r="I16" s="780">
        <f>'07'!I31</f>
        <v>53365115</v>
      </c>
      <c r="J16" s="780">
        <f>'07'!J31</f>
        <v>7380080</v>
      </c>
      <c r="K16" s="780">
        <f>'07'!K31</f>
        <v>926830</v>
      </c>
      <c r="L16" s="780">
        <f>'07'!L31</f>
        <v>0</v>
      </c>
      <c r="M16" s="780">
        <f>'07'!M31</f>
        <v>34572315</v>
      </c>
      <c r="N16" s="780">
        <f>'07'!N31</f>
        <v>3696048</v>
      </c>
      <c r="O16" s="780">
        <f>'07'!O31</f>
        <v>42847</v>
      </c>
      <c r="P16" s="780">
        <f>'07'!P31</f>
        <v>0</v>
      </c>
      <c r="Q16" s="780">
        <f>'07'!Q31</f>
        <v>6746995</v>
      </c>
      <c r="R16" s="780">
        <f>'07'!R31</f>
        <v>2835258</v>
      </c>
      <c r="S16" s="780">
        <f>'07'!S31</f>
        <v>47893463</v>
      </c>
      <c r="T16" s="779">
        <f t="shared" si="1"/>
        <v>15.566180265890928</v>
      </c>
      <c r="U16" s="786">
        <f t="shared" si="3"/>
        <v>22.07396541105277</v>
      </c>
      <c r="V16" s="778">
        <f t="shared" si="2"/>
        <v>8306910</v>
      </c>
      <c r="W16" s="777">
        <f t="shared" si="4"/>
        <v>0</v>
      </c>
    </row>
    <row r="17" spans="1:23" ht="15.75">
      <c r="A17" s="782" t="s">
        <v>58</v>
      </c>
      <c r="B17" s="781" t="s">
        <v>655</v>
      </c>
      <c r="C17" s="780">
        <f>'07'!C37</f>
        <v>36296426</v>
      </c>
      <c r="D17" s="780">
        <f>'07'!D37</f>
        <v>23055842</v>
      </c>
      <c r="E17" s="780">
        <f>'07'!E37</f>
        <v>13240584</v>
      </c>
      <c r="F17" s="780">
        <f>'07'!F37</f>
        <v>230993</v>
      </c>
      <c r="G17" s="780">
        <f>'07'!G37</f>
        <v>0</v>
      </c>
      <c r="H17" s="780">
        <f>'07'!H37</f>
        <v>36065433</v>
      </c>
      <c r="I17" s="780">
        <f>'07'!I37</f>
        <v>26175906</v>
      </c>
      <c r="J17" s="780">
        <f>'07'!J37</f>
        <v>6279052</v>
      </c>
      <c r="K17" s="780">
        <f>'07'!K37</f>
        <v>1178378</v>
      </c>
      <c r="L17" s="780">
        <f>'07'!L37</f>
        <v>0</v>
      </c>
      <c r="M17" s="780">
        <f>'07'!M37</f>
        <v>18200495</v>
      </c>
      <c r="N17" s="780">
        <f>'07'!N37</f>
        <v>407141</v>
      </c>
      <c r="O17" s="780">
        <f>'07'!O37</f>
        <v>0</v>
      </c>
      <c r="P17" s="780">
        <f>'07'!P37</f>
        <v>0</v>
      </c>
      <c r="Q17" s="780">
        <f>'07'!Q37</f>
        <v>110840</v>
      </c>
      <c r="R17" s="780">
        <f>'07'!R37</f>
        <v>9889527</v>
      </c>
      <c r="S17" s="780">
        <f>'07'!S37</f>
        <v>28608003</v>
      </c>
      <c r="T17" s="779">
        <f t="shared" si="1"/>
        <v>28.48967290759678</v>
      </c>
      <c r="U17" s="786">
        <f t="shared" si="3"/>
        <v>-18.812438079684966</v>
      </c>
      <c r="V17" s="778">
        <f t="shared" si="2"/>
        <v>7457430</v>
      </c>
      <c r="W17" s="777">
        <f t="shared" si="4"/>
        <v>0</v>
      </c>
    </row>
    <row r="18" spans="1:23" ht="15.75">
      <c r="A18" s="782" t="s">
        <v>73</v>
      </c>
      <c r="B18" s="781" t="s">
        <v>654</v>
      </c>
      <c r="C18" s="780">
        <f>'07'!C42</f>
        <v>28104657</v>
      </c>
      <c r="D18" s="780">
        <f>'07'!D42</f>
        <v>14915369</v>
      </c>
      <c r="E18" s="780">
        <f>'07'!E42</f>
        <v>13189288</v>
      </c>
      <c r="F18" s="780">
        <f>'07'!F42</f>
        <v>3146293</v>
      </c>
      <c r="G18" s="780">
        <f>'07'!G42</f>
        <v>0</v>
      </c>
      <c r="H18" s="780">
        <f>'07'!H42</f>
        <v>24958364</v>
      </c>
      <c r="I18" s="780">
        <f>'07'!I42</f>
        <v>19364998</v>
      </c>
      <c r="J18" s="780">
        <f>'07'!J42</f>
        <v>3744959</v>
      </c>
      <c r="K18" s="780">
        <f>'07'!K42</f>
        <v>344845</v>
      </c>
      <c r="L18" s="780">
        <f>'07'!L42</f>
        <v>0</v>
      </c>
      <c r="M18" s="780">
        <f>'07'!M42</f>
        <v>15082194</v>
      </c>
      <c r="N18" s="780">
        <f>'07'!N42</f>
        <v>193000</v>
      </c>
      <c r="O18" s="780">
        <f>'07'!O42</f>
        <v>0</v>
      </c>
      <c r="P18" s="780">
        <f>'07'!P42</f>
        <v>0</v>
      </c>
      <c r="Q18" s="780">
        <f>'07'!Q42</f>
        <v>0</v>
      </c>
      <c r="R18" s="780">
        <f>'07'!R42</f>
        <v>5593366</v>
      </c>
      <c r="S18" s="780">
        <f>'07'!S42</f>
        <v>20868560</v>
      </c>
      <c r="T18" s="779">
        <f t="shared" si="1"/>
        <v>21.119568408940708</v>
      </c>
      <c r="U18" s="786">
        <f t="shared" si="3"/>
        <v>2.4124445060661923</v>
      </c>
      <c r="V18" s="778">
        <f t="shared" si="2"/>
        <v>4089804</v>
      </c>
      <c r="W18" s="777">
        <f t="shared" si="4"/>
        <v>0</v>
      </c>
    </row>
    <row r="19" spans="1:23" ht="15.75">
      <c r="A19" s="782" t="s">
        <v>74</v>
      </c>
      <c r="B19" s="781" t="s">
        <v>653</v>
      </c>
      <c r="C19" s="780">
        <f>'07'!C47</f>
        <v>24768340</v>
      </c>
      <c r="D19" s="780">
        <f>'07'!D47</f>
        <v>11878903</v>
      </c>
      <c r="E19" s="780">
        <f>'07'!E47</f>
        <v>12889437</v>
      </c>
      <c r="F19" s="780">
        <f>'07'!F47</f>
        <v>212168</v>
      </c>
      <c r="G19" s="780">
        <f>'07'!G47</f>
        <v>0</v>
      </c>
      <c r="H19" s="780">
        <f>'07'!H47</f>
        <v>24556172</v>
      </c>
      <c r="I19" s="780">
        <f>'07'!I47</f>
        <v>21749240</v>
      </c>
      <c r="J19" s="780">
        <f>'07'!J47</f>
        <v>3006056</v>
      </c>
      <c r="K19" s="780">
        <f>'07'!K47</f>
        <v>542636</v>
      </c>
      <c r="L19" s="780">
        <f>'07'!L47</f>
        <v>0</v>
      </c>
      <c r="M19" s="780">
        <f>'07'!M47</f>
        <v>17665189</v>
      </c>
      <c r="N19" s="780">
        <f>'07'!N47</f>
        <v>432078</v>
      </c>
      <c r="O19" s="780">
        <f>'07'!O47</f>
        <v>103281</v>
      </c>
      <c r="P19" s="780">
        <f>'07'!P47</f>
        <v>0</v>
      </c>
      <c r="Q19" s="780">
        <f>'07'!Q47</f>
        <v>0</v>
      </c>
      <c r="R19" s="780">
        <f>'07'!R47</f>
        <v>2806932</v>
      </c>
      <c r="S19" s="780">
        <f>'07'!S47</f>
        <v>21007480</v>
      </c>
      <c r="T19" s="779">
        <f t="shared" si="1"/>
        <v>16.31639542347227</v>
      </c>
      <c r="U19" s="786">
        <f t="shared" si="3"/>
        <v>53.217414099601626</v>
      </c>
      <c r="V19" s="778">
        <f t="shared" si="2"/>
        <v>3548692</v>
      </c>
      <c r="W19" s="777">
        <f t="shared" si="4"/>
        <v>0</v>
      </c>
    </row>
    <row r="20" spans="1:23" ht="15.75">
      <c r="A20" s="782" t="s">
        <v>75</v>
      </c>
      <c r="B20" s="781" t="s">
        <v>652</v>
      </c>
      <c r="C20" s="780">
        <f>'07'!C53</f>
        <v>61238229</v>
      </c>
      <c r="D20" s="780">
        <f>'07'!D53</f>
        <v>39875948</v>
      </c>
      <c r="E20" s="780">
        <f>'07'!E53</f>
        <v>21362281</v>
      </c>
      <c r="F20" s="780">
        <f>'07'!F53</f>
        <v>1043707</v>
      </c>
      <c r="G20" s="780">
        <f>'07'!G53</f>
        <v>0</v>
      </c>
      <c r="H20" s="780">
        <f>'07'!H53</f>
        <v>60194522</v>
      </c>
      <c r="I20" s="780">
        <f>'07'!I53</f>
        <v>56500232</v>
      </c>
      <c r="J20" s="780">
        <f>'07'!J53</f>
        <v>6302827</v>
      </c>
      <c r="K20" s="780">
        <f>'07'!K53</f>
        <v>1079445</v>
      </c>
      <c r="L20" s="780">
        <f>'07'!L53</f>
        <v>0</v>
      </c>
      <c r="M20" s="780">
        <f>'07'!M53</f>
        <v>49117960</v>
      </c>
      <c r="N20" s="780">
        <f>'07'!N53</f>
        <v>0</v>
      </c>
      <c r="O20" s="780">
        <f>'07'!O53</f>
        <v>0</v>
      </c>
      <c r="P20" s="780">
        <f>'07'!P53</f>
        <v>0</v>
      </c>
      <c r="Q20" s="780">
        <f>'07'!Q53</f>
        <v>0</v>
      </c>
      <c r="R20" s="780">
        <f>'07'!R53</f>
        <v>3694290</v>
      </c>
      <c r="S20" s="780">
        <f>'07'!S53</f>
        <v>52812250</v>
      </c>
      <c r="T20" s="779">
        <f t="shared" si="1"/>
        <v>13.065914490404214</v>
      </c>
      <c r="U20" s="786">
        <f t="shared" si="3"/>
        <v>23.176908546475183</v>
      </c>
      <c r="V20" s="778">
        <f t="shared" si="2"/>
        <v>7382272</v>
      </c>
      <c r="W20" s="777">
        <f t="shared" si="4"/>
        <v>0</v>
      </c>
    </row>
    <row r="21" spans="1:23" ht="15.75">
      <c r="A21" s="782" t="s">
        <v>76</v>
      </c>
      <c r="B21" s="781" t="s">
        <v>651</v>
      </c>
      <c r="C21" s="780">
        <f>'07'!C59</f>
        <v>34001479</v>
      </c>
      <c r="D21" s="780">
        <f>'07'!D59</f>
        <v>19955824</v>
      </c>
      <c r="E21" s="780">
        <f>'07'!E59</f>
        <v>14045655</v>
      </c>
      <c r="F21" s="780">
        <f>'07'!F59</f>
        <v>449900</v>
      </c>
      <c r="G21" s="780">
        <f>'07'!G59</f>
        <v>0</v>
      </c>
      <c r="H21" s="780">
        <f>'07'!H59</f>
        <v>33551579</v>
      </c>
      <c r="I21" s="780">
        <f>'07'!I59</f>
        <v>30848455</v>
      </c>
      <c r="J21" s="780">
        <f>'07'!J59</f>
        <v>4937207</v>
      </c>
      <c r="K21" s="780">
        <f>'07'!K59</f>
        <v>584433</v>
      </c>
      <c r="L21" s="780">
        <f>'07'!L59</f>
        <v>0</v>
      </c>
      <c r="M21" s="780">
        <f>'07'!M59</f>
        <v>22940412</v>
      </c>
      <c r="N21" s="780">
        <f>'07'!N59</f>
        <v>1828335</v>
      </c>
      <c r="O21" s="780">
        <f>'07'!O59</f>
        <v>0</v>
      </c>
      <c r="P21" s="780">
        <f>'07'!P59</f>
        <v>0</v>
      </c>
      <c r="Q21" s="780">
        <f>'07'!Q59</f>
        <v>558068</v>
      </c>
      <c r="R21" s="780">
        <f>'07'!R59</f>
        <v>2703124</v>
      </c>
      <c r="S21" s="780">
        <f>'07'!S59</f>
        <v>28029939</v>
      </c>
      <c r="T21" s="779">
        <f t="shared" si="1"/>
        <v>17.899243252214738</v>
      </c>
      <c r="U21" s="786">
        <f t="shared" si="3"/>
        <v>26.914403534527064</v>
      </c>
      <c r="V21" s="778">
        <f t="shared" si="2"/>
        <v>5521640</v>
      </c>
      <c r="W21" s="777">
        <f t="shared" si="4"/>
        <v>0</v>
      </c>
    </row>
    <row r="22" spans="1:23" ht="15.75">
      <c r="A22" s="782" t="s">
        <v>77</v>
      </c>
      <c r="B22" s="781" t="s">
        <v>650</v>
      </c>
      <c r="C22" s="780">
        <f>'07'!C65</f>
        <v>117898802</v>
      </c>
      <c r="D22" s="780">
        <f>'07'!D65</f>
        <v>85886555</v>
      </c>
      <c r="E22" s="780">
        <f>'07'!E65</f>
        <v>32012247</v>
      </c>
      <c r="F22" s="780">
        <f>'07'!F65</f>
        <v>174687</v>
      </c>
      <c r="G22" s="780">
        <f>'07'!G65</f>
        <v>0</v>
      </c>
      <c r="H22" s="780">
        <f>'07'!H65</f>
        <v>117724115</v>
      </c>
      <c r="I22" s="780">
        <f>'07'!I65</f>
        <v>114923704</v>
      </c>
      <c r="J22" s="780">
        <f>'07'!J65</f>
        <v>9080377</v>
      </c>
      <c r="K22" s="780">
        <f>'07'!K65</f>
        <v>1821289</v>
      </c>
      <c r="L22" s="780">
        <f>'07'!L65</f>
        <v>0</v>
      </c>
      <c r="M22" s="780">
        <f>'07'!M65</f>
        <v>103957698</v>
      </c>
      <c r="N22" s="780">
        <f>'07'!N65</f>
        <v>31490</v>
      </c>
      <c r="O22" s="780">
        <f>'07'!O65</f>
        <v>32850</v>
      </c>
      <c r="P22" s="780">
        <f>'07'!P65</f>
        <v>0</v>
      </c>
      <c r="Q22" s="780">
        <f>'07'!Q65</f>
        <v>0</v>
      </c>
      <c r="R22" s="780">
        <f>'07'!R65</f>
        <v>2800411</v>
      </c>
      <c r="S22" s="780">
        <f>'07'!S65</f>
        <v>106822449</v>
      </c>
      <c r="T22" s="779">
        <f t="shared" si="1"/>
        <v>9.486002992037221</v>
      </c>
      <c r="U22" s="786">
        <f t="shared" si="3"/>
        <v>21.115625140628822</v>
      </c>
      <c r="V22" s="778">
        <f t="shared" si="2"/>
        <v>10901666</v>
      </c>
      <c r="W22" s="777">
        <f t="shared" si="4"/>
        <v>0</v>
      </c>
    </row>
    <row r="23" spans="1:23" ht="15.75">
      <c r="A23" s="782" t="s">
        <v>78</v>
      </c>
      <c r="B23" s="781" t="s">
        <v>649</v>
      </c>
      <c r="C23" s="780">
        <f>'07'!C71</f>
        <v>22003849</v>
      </c>
      <c r="D23" s="780">
        <f>'07'!D71</f>
        <v>9354765</v>
      </c>
      <c r="E23" s="780">
        <f>'07'!E71</f>
        <v>12649084</v>
      </c>
      <c r="F23" s="780">
        <f>'07'!F71</f>
        <v>2004687</v>
      </c>
      <c r="G23" s="780">
        <f>'07'!G71</f>
        <v>0</v>
      </c>
      <c r="H23" s="780">
        <f>'07'!H71</f>
        <v>19999162</v>
      </c>
      <c r="I23" s="780">
        <f>'07'!I71</f>
        <v>17268317</v>
      </c>
      <c r="J23" s="780">
        <f>'07'!J71</f>
        <v>3339378</v>
      </c>
      <c r="K23" s="780">
        <f>'07'!K71</f>
        <v>269984</v>
      </c>
      <c r="L23" s="780">
        <f>'07'!L71</f>
        <v>0</v>
      </c>
      <c r="M23" s="780">
        <f>'07'!M71</f>
        <v>12215844</v>
      </c>
      <c r="N23" s="780">
        <f>'07'!N71</f>
        <v>22898</v>
      </c>
      <c r="O23" s="780">
        <f>'07'!O71</f>
        <v>0</v>
      </c>
      <c r="P23" s="780">
        <f>'07'!P71</f>
        <v>0</v>
      </c>
      <c r="Q23" s="780">
        <f>'07'!Q71</f>
        <v>1420213</v>
      </c>
      <c r="R23" s="780">
        <f>'07'!R71</f>
        <v>2730845</v>
      </c>
      <c r="S23" s="780">
        <f>'07'!S71</f>
        <v>16389800</v>
      </c>
      <c r="T23" s="779">
        <f t="shared" si="1"/>
        <v>20.901643165341476</v>
      </c>
      <c r="U23" s="786">
        <f t="shared" si="3"/>
        <v>46.010669428895326</v>
      </c>
      <c r="V23" s="778">
        <f t="shared" si="2"/>
        <v>3609362</v>
      </c>
      <c r="W23" s="777">
        <f t="shared" si="4"/>
        <v>0</v>
      </c>
    </row>
    <row r="24" spans="1:23" ht="16.5">
      <c r="A24" s="762"/>
      <c r="B24" s="762"/>
      <c r="C24" s="762"/>
      <c r="D24" s="762"/>
      <c r="E24" s="762"/>
      <c r="F24" s="761"/>
      <c r="G24" s="761"/>
      <c r="H24" s="761"/>
      <c r="I24" s="761"/>
      <c r="J24" s="761"/>
      <c r="K24" s="761"/>
      <c r="L24" s="761"/>
      <c r="M24" s="761"/>
      <c r="N24" s="761"/>
      <c r="O24" s="1399" t="str">
        <f>'Thong tin'!B8</f>
        <v>Trà Vinh, ngày 1 tháng 7 năm 2016</v>
      </c>
      <c r="P24" s="1399"/>
      <c r="Q24" s="1399"/>
      <c r="R24" s="1399"/>
      <c r="S24" s="1399"/>
      <c r="T24" s="1399"/>
      <c r="U24" s="610"/>
      <c r="V24" s="610"/>
      <c r="W24" s="610"/>
    </row>
    <row r="25" spans="1:23" ht="16.5">
      <c r="A25" s="760"/>
      <c r="B25" s="1394"/>
      <c r="C25" s="1394"/>
      <c r="D25" s="1394"/>
      <c r="E25" s="1394"/>
      <c r="F25" s="789"/>
      <c r="G25" s="789"/>
      <c r="H25" s="789"/>
      <c r="I25" s="789"/>
      <c r="J25" s="789"/>
      <c r="K25" s="789"/>
      <c r="L25" s="789"/>
      <c r="M25" s="789"/>
      <c r="N25" s="789"/>
      <c r="O25" s="1351" t="str">
        <f>'Thong tin'!B7</f>
        <v>PHÓ CỤC TRƯỞNG</v>
      </c>
      <c r="P25" s="1351"/>
      <c r="Q25" s="1351"/>
      <c r="R25" s="1351"/>
      <c r="S25" s="1351"/>
      <c r="T25" s="1351"/>
      <c r="U25" s="610"/>
      <c r="V25" s="610"/>
      <c r="W25" s="610"/>
    </row>
    <row r="26" spans="1:23" ht="16.5">
      <c r="A26" s="610"/>
      <c r="B26" s="1394" t="s">
        <v>4</v>
      </c>
      <c r="C26" s="1394"/>
      <c r="D26" s="1394"/>
      <c r="E26" s="1394"/>
      <c r="F26" s="700"/>
      <c r="G26" s="700"/>
      <c r="H26" s="700"/>
      <c r="I26" s="700"/>
      <c r="J26" s="700"/>
      <c r="K26" s="700"/>
      <c r="L26" s="700"/>
      <c r="M26" s="700"/>
      <c r="N26" s="700"/>
      <c r="O26" s="1351"/>
      <c r="P26" s="1351"/>
      <c r="Q26" s="1351"/>
      <c r="R26" s="1351"/>
      <c r="S26" s="1351"/>
      <c r="T26" s="1351"/>
      <c r="U26" s="610"/>
      <c r="V26" s="610"/>
      <c r="W26" s="610"/>
    </row>
    <row r="27" spans="1:23" ht="15.75">
      <c r="A27" s="610"/>
      <c r="B27" s="790"/>
      <c r="C27" s="790"/>
      <c r="D27" s="700"/>
      <c r="E27" s="700"/>
      <c r="F27" s="700"/>
      <c r="G27" s="700"/>
      <c r="H27" s="700"/>
      <c r="I27" s="700"/>
      <c r="J27" s="700"/>
      <c r="K27" s="700"/>
      <c r="L27" s="700"/>
      <c r="M27" s="700"/>
      <c r="N27" s="700"/>
      <c r="O27" s="700"/>
      <c r="P27" s="700"/>
      <c r="Q27" s="700"/>
      <c r="R27" s="700"/>
      <c r="S27" s="790"/>
      <c r="T27" s="790"/>
      <c r="U27" s="610"/>
      <c r="V27" s="610"/>
      <c r="W27" s="610"/>
    </row>
    <row r="28" spans="1:23" ht="15.75">
      <c r="A28" s="610"/>
      <c r="B28" s="790"/>
      <c r="C28" s="790"/>
      <c r="D28" s="700"/>
      <c r="E28" s="700"/>
      <c r="F28" s="700"/>
      <c r="G28" s="700"/>
      <c r="H28" s="700"/>
      <c r="I28" s="700"/>
      <c r="J28" s="700"/>
      <c r="K28" s="700"/>
      <c r="L28" s="700"/>
      <c r="M28" s="700"/>
      <c r="N28" s="700"/>
      <c r="O28" s="700"/>
      <c r="P28" s="700"/>
      <c r="Q28" s="700"/>
      <c r="R28" s="700"/>
      <c r="S28" s="790"/>
      <c r="T28" s="790"/>
      <c r="U28" s="610"/>
      <c r="V28" s="610"/>
      <c r="W28" s="610"/>
    </row>
    <row r="29" spans="1:23" ht="15.75">
      <c r="A29" s="758"/>
      <c r="B29" s="790"/>
      <c r="C29" s="790"/>
      <c r="D29" s="700"/>
      <c r="E29" s="700"/>
      <c r="F29" s="700"/>
      <c r="G29" s="700"/>
      <c r="H29" s="700"/>
      <c r="I29" s="700"/>
      <c r="J29" s="700"/>
      <c r="K29" s="700"/>
      <c r="L29" s="700"/>
      <c r="M29" s="700"/>
      <c r="N29" s="700"/>
      <c r="O29" s="700"/>
      <c r="P29" s="700"/>
      <c r="Q29" s="700"/>
      <c r="R29" s="700"/>
      <c r="S29" s="790"/>
      <c r="T29" s="790"/>
      <c r="U29" s="610"/>
      <c r="V29" s="610"/>
      <c r="W29" s="610"/>
    </row>
    <row r="30" spans="1:23" ht="15.75">
      <c r="A30" s="610"/>
      <c r="B30" s="1324"/>
      <c r="C30" s="1324"/>
      <c r="D30" s="1324"/>
      <c r="E30" s="1324"/>
      <c r="F30" s="1324"/>
      <c r="G30" s="1324"/>
      <c r="H30" s="1324"/>
      <c r="I30" s="1324"/>
      <c r="J30" s="1324"/>
      <c r="K30" s="1324"/>
      <c r="L30" s="1324"/>
      <c r="M30" s="1324"/>
      <c r="N30" s="1324"/>
      <c r="O30" s="1324"/>
      <c r="P30" s="1324"/>
      <c r="Q30" s="700"/>
      <c r="R30" s="700"/>
      <c r="S30" s="790"/>
      <c r="T30" s="790"/>
      <c r="U30" s="610"/>
      <c r="V30" s="610"/>
      <c r="W30" s="777">
        <f>C12-(F12+G12+H12)</f>
        <v>0</v>
      </c>
    </row>
    <row r="31" spans="1:23" ht="15.75">
      <c r="A31" s="610"/>
      <c r="B31" s="1324"/>
      <c r="C31" s="1324"/>
      <c r="D31" s="1324"/>
      <c r="E31" s="1324"/>
      <c r="F31" s="1324"/>
      <c r="G31" s="1324"/>
      <c r="H31" s="1324"/>
      <c r="I31" s="1324"/>
      <c r="J31" s="1324"/>
      <c r="K31" s="1324"/>
      <c r="L31" s="1324"/>
      <c r="M31" s="1324"/>
      <c r="N31" s="1324"/>
      <c r="O31" s="1324"/>
      <c r="P31" s="1324"/>
      <c r="Q31" s="700"/>
      <c r="R31" s="700"/>
      <c r="S31" s="790"/>
      <c r="T31" s="790"/>
      <c r="U31" s="610"/>
      <c r="V31" s="610"/>
      <c r="W31" s="610"/>
    </row>
    <row r="32" spans="1:23" ht="15.75">
      <c r="A32" s="610"/>
      <c r="B32" s="1324"/>
      <c r="C32" s="1324"/>
      <c r="D32" s="1324"/>
      <c r="E32" s="1324"/>
      <c r="F32" s="1324"/>
      <c r="G32" s="1324"/>
      <c r="H32" s="1324"/>
      <c r="I32" s="1324"/>
      <c r="J32" s="1324"/>
      <c r="K32" s="1324"/>
      <c r="L32" s="1324"/>
      <c r="M32" s="1324"/>
      <c r="N32" s="1324"/>
      <c r="O32" s="1324"/>
      <c r="P32" s="1324"/>
      <c r="Q32" s="700"/>
      <c r="R32" s="700"/>
      <c r="S32" s="790"/>
      <c r="T32" s="790"/>
      <c r="U32" s="610"/>
      <c r="V32" s="610"/>
      <c r="W32" s="610"/>
    </row>
    <row r="33" spans="1:23" ht="15.75">
      <c r="A33" s="756"/>
      <c r="B33" s="1343" t="s">
        <v>643</v>
      </c>
      <c r="C33" s="1343"/>
      <c r="D33" s="1343"/>
      <c r="E33" s="1343"/>
      <c r="F33" s="791"/>
      <c r="G33" s="791"/>
      <c r="H33" s="791"/>
      <c r="I33" s="791"/>
      <c r="J33" s="791"/>
      <c r="K33" s="791"/>
      <c r="L33" s="791"/>
      <c r="M33" s="791"/>
      <c r="N33" s="791"/>
      <c r="O33" s="1343" t="str">
        <f>'Thong tin'!B6</f>
        <v>Trần Việt Hồng</v>
      </c>
      <c r="P33" s="1343"/>
      <c r="Q33" s="1343"/>
      <c r="R33" s="1343"/>
      <c r="S33" s="1343"/>
      <c r="T33" s="1343"/>
      <c r="U33" s="610"/>
      <c r="V33" s="610"/>
      <c r="W33" s="610"/>
    </row>
  </sheetData>
  <sheetProtection/>
  <mergeCells count="48">
    <mergeCell ref="E1:P1"/>
    <mergeCell ref="Q1:T1"/>
    <mergeCell ref="I8:I10"/>
    <mergeCell ref="J8:Q8"/>
    <mergeCell ref="Q4:T4"/>
    <mergeCell ref="Q5:T5"/>
    <mergeCell ref="Q3:T3"/>
    <mergeCell ref="S6:S10"/>
    <mergeCell ref="P9:P10"/>
    <mergeCell ref="Q9:Q10"/>
    <mergeCell ref="A2:D2"/>
    <mergeCell ref="E2:P2"/>
    <mergeCell ref="Q2:T2"/>
    <mergeCell ref="A3:D3"/>
    <mergeCell ref="E3:P3"/>
    <mergeCell ref="T6:T10"/>
    <mergeCell ref="D7:E8"/>
    <mergeCell ref="H7:H10"/>
    <mergeCell ref="I7:Q7"/>
    <mergeCell ref="R7:R10"/>
    <mergeCell ref="U6:U10"/>
    <mergeCell ref="E9:E10"/>
    <mergeCell ref="G6:G10"/>
    <mergeCell ref="H6:R6"/>
    <mergeCell ref="M9:M10"/>
    <mergeCell ref="V6:V10"/>
    <mergeCell ref="C6:E6"/>
    <mergeCell ref="D9:D10"/>
    <mergeCell ref="O9:O10"/>
    <mergeCell ref="C7:C10"/>
    <mergeCell ref="A12:B12"/>
    <mergeCell ref="O24:T24"/>
    <mergeCell ref="B25:E25"/>
    <mergeCell ref="O25:T25"/>
    <mergeCell ref="J9:J10"/>
    <mergeCell ref="K9:K10"/>
    <mergeCell ref="L9:L10"/>
    <mergeCell ref="A6:B10"/>
    <mergeCell ref="B33:E33"/>
    <mergeCell ref="O33:T33"/>
    <mergeCell ref="F6:F10"/>
    <mergeCell ref="B26:E26"/>
    <mergeCell ref="O26:T26"/>
    <mergeCell ref="B30:P30"/>
    <mergeCell ref="B31:P31"/>
    <mergeCell ref="B32:P32"/>
    <mergeCell ref="N9:N10"/>
    <mergeCell ref="A11:B11"/>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T86"/>
  <sheetViews>
    <sheetView showZeros="0" view="pageBreakPreview" zoomScale="77" zoomScaleSheetLayoutView="77" zoomScalePageLayoutView="0" workbookViewId="0" topLeftCell="A7">
      <pane xSplit="3" ySplit="5" topLeftCell="D63" activePane="bottomRight" state="frozen"/>
      <selection pane="topLeft" activeCell="A7" sqref="A7"/>
      <selection pane="topRight" activeCell="D7" sqref="D7"/>
      <selection pane="bottomLeft" activeCell="A12" sqref="A12"/>
      <selection pane="bottomRight" activeCell="E11" sqref="E11"/>
    </sheetView>
  </sheetViews>
  <sheetFormatPr defaultColWidth="9.00390625" defaultRowHeight="15.75"/>
  <cols>
    <col min="1" max="1" width="4.75390625" style="26" customWidth="1"/>
    <col min="2" max="2" width="18.50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9.50390625" style="26" customWidth="1"/>
    <col min="10" max="10" width="7.25390625" style="26" customWidth="1"/>
    <col min="11" max="11" width="7.375" style="26" customWidth="1"/>
    <col min="12" max="12" width="7.625" style="26" customWidth="1"/>
    <col min="13" max="14" width="5.875" style="26" customWidth="1"/>
    <col min="15" max="15" width="6.125" style="26" customWidth="1"/>
    <col min="16" max="16" width="5.25390625" style="26" customWidth="1"/>
    <col min="17" max="17" width="7.50390625" style="26" customWidth="1"/>
    <col min="18" max="18" width="7.375" style="26" customWidth="1"/>
    <col min="19" max="19" width="9.125" style="26" customWidth="1"/>
    <col min="20" max="16384" width="9.00390625" style="26" customWidth="1"/>
  </cols>
  <sheetData>
    <row r="1" spans="1:19" ht="20.25" customHeight="1">
      <c r="A1" s="740" t="s">
        <v>34</v>
      </c>
      <c r="B1" s="740"/>
      <c r="C1" s="740"/>
      <c r="E1" s="1432" t="s">
        <v>83</v>
      </c>
      <c r="F1" s="1432"/>
      <c r="G1" s="1432"/>
      <c r="H1" s="1432"/>
      <c r="I1" s="1432"/>
      <c r="J1" s="1432"/>
      <c r="K1" s="1432"/>
      <c r="L1" s="1432"/>
      <c r="M1" s="1432"/>
      <c r="N1" s="1432"/>
      <c r="O1" s="1432"/>
      <c r="P1" s="736" t="s">
        <v>772</v>
      </c>
      <c r="Q1" s="736"/>
      <c r="R1" s="736"/>
      <c r="S1" s="736"/>
    </row>
    <row r="2" spans="1:19" ht="17.25" customHeight="1">
      <c r="A2" s="1429" t="s">
        <v>339</v>
      </c>
      <c r="B2" s="1429"/>
      <c r="C2" s="1429"/>
      <c r="D2" s="1429"/>
      <c r="E2" s="1433" t="s">
        <v>42</v>
      </c>
      <c r="F2" s="1433"/>
      <c r="G2" s="1433"/>
      <c r="H2" s="1433"/>
      <c r="I2" s="1433"/>
      <c r="J2" s="1433"/>
      <c r="K2" s="1433"/>
      <c r="L2" s="1433"/>
      <c r="M2" s="1433"/>
      <c r="N2" s="1433"/>
      <c r="O2" s="1433"/>
      <c r="P2" s="1430" t="str">
        <f>'Thong tin'!B4</f>
        <v>CTHADS TRÀ VINH</v>
      </c>
      <c r="Q2" s="1430"/>
      <c r="R2" s="1430"/>
      <c r="S2" s="1430"/>
    </row>
    <row r="3" spans="1:19" ht="19.5" customHeight="1">
      <c r="A3" s="1429" t="s">
        <v>340</v>
      </c>
      <c r="B3" s="1429"/>
      <c r="C3" s="1429"/>
      <c r="D3" s="1429"/>
      <c r="E3" s="1434" t="str">
        <f>'Thong tin'!B3</f>
        <v>09 tháng / năm 2016</v>
      </c>
      <c r="F3" s="1434"/>
      <c r="G3" s="1434"/>
      <c r="H3" s="1434"/>
      <c r="I3" s="1434"/>
      <c r="J3" s="1434"/>
      <c r="K3" s="1434"/>
      <c r="L3" s="1434"/>
      <c r="M3" s="1434"/>
      <c r="N3" s="1434"/>
      <c r="O3" s="1434"/>
      <c r="P3" s="736" t="s">
        <v>771</v>
      </c>
      <c r="Q3" s="740"/>
      <c r="R3" s="736"/>
      <c r="S3" s="736"/>
    </row>
    <row r="4" spans="1:19" ht="14.25" customHeight="1">
      <c r="A4" s="727" t="s">
        <v>215</v>
      </c>
      <c r="B4" s="740"/>
      <c r="C4" s="740"/>
      <c r="D4" s="740"/>
      <c r="E4" s="740"/>
      <c r="F4" s="740"/>
      <c r="G4" s="740"/>
      <c r="H4" s="740"/>
      <c r="I4" s="740"/>
      <c r="J4" s="740"/>
      <c r="K4" s="740"/>
      <c r="L4" s="740"/>
      <c r="M4" s="740"/>
      <c r="N4" s="739"/>
      <c r="O4" s="739"/>
      <c r="P4" s="1436" t="s">
        <v>404</v>
      </c>
      <c r="Q4" s="1436"/>
      <c r="R4" s="1436"/>
      <c r="S4" s="1436"/>
    </row>
    <row r="5" spans="2:19" ht="21.75" customHeight="1">
      <c r="B5" s="425"/>
      <c r="C5" s="425"/>
      <c r="Q5" s="738" t="s">
        <v>770</v>
      </c>
      <c r="R5" s="737"/>
      <c r="S5" s="737"/>
    </row>
    <row r="6" spans="1:19" ht="19.5" customHeight="1">
      <c r="A6" s="1281" t="s">
        <v>72</v>
      </c>
      <c r="B6" s="1281"/>
      <c r="C6" s="1426" t="s">
        <v>216</v>
      </c>
      <c r="D6" s="1426"/>
      <c r="E6" s="1426"/>
      <c r="F6" s="1428" t="s">
        <v>134</v>
      </c>
      <c r="G6" s="1428" t="s">
        <v>217</v>
      </c>
      <c r="H6" s="1435" t="s">
        <v>137</v>
      </c>
      <c r="I6" s="1435"/>
      <c r="J6" s="1435"/>
      <c r="K6" s="1435"/>
      <c r="L6" s="1435"/>
      <c r="M6" s="1435"/>
      <c r="N6" s="1435"/>
      <c r="O6" s="1435"/>
      <c r="P6" s="1435"/>
      <c r="Q6" s="1435"/>
      <c r="R6" s="1426" t="s">
        <v>349</v>
      </c>
      <c r="S6" s="1426" t="s">
        <v>769</v>
      </c>
    </row>
    <row r="7" spans="1:19" s="736" customFormat="1" ht="27" customHeight="1">
      <c r="A7" s="1281"/>
      <c r="B7" s="1281"/>
      <c r="C7" s="1426" t="s">
        <v>51</v>
      </c>
      <c r="D7" s="1426" t="s">
        <v>7</v>
      </c>
      <c r="E7" s="1426"/>
      <c r="F7" s="1428"/>
      <c r="G7" s="1428"/>
      <c r="H7" s="1428" t="s">
        <v>137</v>
      </c>
      <c r="I7" s="1426" t="s">
        <v>138</v>
      </c>
      <c r="J7" s="1426"/>
      <c r="K7" s="1426"/>
      <c r="L7" s="1426"/>
      <c r="M7" s="1426"/>
      <c r="N7" s="1426"/>
      <c r="O7" s="1426"/>
      <c r="P7" s="1426"/>
      <c r="Q7" s="1428" t="s">
        <v>151</v>
      </c>
      <c r="R7" s="1426"/>
      <c r="S7" s="1426"/>
    </row>
    <row r="8" spans="1:19" ht="21.75" customHeight="1">
      <c r="A8" s="1281"/>
      <c r="B8" s="1281"/>
      <c r="C8" s="1426"/>
      <c r="D8" s="1426" t="s">
        <v>219</v>
      </c>
      <c r="E8" s="1426" t="s">
        <v>220</v>
      </c>
      <c r="F8" s="1428"/>
      <c r="G8" s="1428"/>
      <c r="H8" s="1428"/>
      <c r="I8" s="1428" t="s">
        <v>768</v>
      </c>
      <c r="J8" s="1426" t="s">
        <v>7</v>
      </c>
      <c r="K8" s="1426"/>
      <c r="L8" s="1426"/>
      <c r="M8" s="1426"/>
      <c r="N8" s="1426"/>
      <c r="O8" s="1426"/>
      <c r="P8" s="1426"/>
      <c r="Q8" s="1428"/>
      <c r="R8" s="1426"/>
      <c r="S8" s="1426"/>
    </row>
    <row r="9" spans="1:19" ht="84" customHeight="1">
      <c r="A9" s="1281"/>
      <c r="B9" s="1281"/>
      <c r="C9" s="1426"/>
      <c r="D9" s="1426"/>
      <c r="E9" s="1426"/>
      <c r="F9" s="1428"/>
      <c r="G9" s="1428"/>
      <c r="H9" s="1428"/>
      <c r="I9" s="1428"/>
      <c r="J9" s="735" t="s">
        <v>221</v>
      </c>
      <c r="K9" s="735" t="s">
        <v>222</v>
      </c>
      <c r="L9" s="734" t="s">
        <v>142</v>
      </c>
      <c r="M9" s="734" t="s">
        <v>223</v>
      </c>
      <c r="N9" s="734" t="s">
        <v>146</v>
      </c>
      <c r="O9" s="734" t="s">
        <v>350</v>
      </c>
      <c r="P9" s="734" t="s">
        <v>150</v>
      </c>
      <c r="Q9" s="1428"/>
      <c r="R9" s="1426"/>
      <c r="S9" s="1426"/>
    </row>
    <row r="10" spans="1:19" ht="15" customHeight="1">
      <c r="A10" s="1427" t="s">
        <v>6</v>
      </c>
      <c r="B10" s="1427"/>
      <c r="C10" s="797">
        <v>1</v>
      </c>
      <c r="D10" s="797">
        <v>2</v>
      </c>
      <c r="E10" s="797">
        <v>3</v>
      </c>
      <c r="F10" s="797">
        <v>4</v>
      </c>
      <c r="G10" s="797">
        <v>5</v>
      </c>
      <c r="H10" s="797">
        <v>6</v>
      </c>
      <c r="I10" s="797">
        <v>7</v>
      </c>
      <c r="J10" s="797">
        <v>8</v>
      </c>
      <c r="K10" s="797">
        <v>9</v>
      </c>
      <c r="L10" s="797">
        <v>10</v>
      </c>
      <c r="M10" s="797">
        <v>11</v>
      </c>
      <c r="N10" s="797">
        <v>12</v>
      </c>
      <c r="O10" s="797">
        <v>13</v>
      </c>
      <c r="P10" s="797">
        <v>14</v>
      </c>
      <c r="Q10" s="797">
        <v>15</v>
      </c>
      <c r="R10" s="797">
        <v>16</v>
      </c>
      <c r="S10" s="797">
        <v>17</v>
      </c>
    </row>
    <row r="11" spans="1:19" ht="18" customHeight="1">
      <c r="A11" s="1424" t="s">
        <v>37</v>
      </c>
      <c r="B11" s="1425"/>
      <c r="C11" s="798">
        <f aca="true" t="shared" si="0" ref="C11:R11">+C12+C22</f>
        <v>13334</v>
      </c>
      <c r="D11" s="798">
        <f t="shared" si="0"/>
        <v>4965</v>
      </c>
      <c r="E11" s="798">
        <f t="shared" si="0"/>
        <v>8369</v>
      </c>
      <c r="F11" s="798">
        <f t="shared" si="0"/>
        <v>162</v>
      </c>
      <c r="G11" s="798">
        <f t="shared" si="0"/>
        <v>0</v>
      </c>
      <c r="H11" s="798">
        <f t="shared" si="0"/>
        <v>13172</v>
      </c>
      <c r="I11" s="798">
        <f t="shared" si="0"/>
        <v>11989</v>
      </c>
      <c r="J11" s="798">
        <f t="shared" si="0"/>
        <v>6185</v>
      </c>
      <c r="K11" s="798">
        <f t="shared" si="0"/>
        <v>136</v>
      </c>
      <c r="L11" s="798">
        <f t="shared" si="0"/>
        <v>5185</v>
      </c>
      <c r="M11" s="798">
        <f t="shared" si="0"/>
        <v>253</v>
      </c>
      <c r="N11" s="798">
        <f t="shared" si="0"/>
        <v>5</v>
      </c>
      <c r="O11" s="798">
        <f t="shared" si="0"/>
        <v>0</v>
      </c>
      <c r="P11" s="798">
        <f t="shared" si="0"/>
        <v>225</v>
      </c>
      <c r="Q11" s="798">
        <f t="shared" si="0"/>
        <v>1183</v>
      </c>
      <c r="R11" s="798">
        <f t="shared" si="0"/>
        <v>6851</v>
      </c>
      <c r="S11" s="799">
        <f aca="true" t="shared" si="1" ref="S11:S74">(((J11+K11))/I11)*100</f>
        <v>52.72332971890899</v>
      </c>
    </row>
    <row r="12" spans="1:19" ht="18" customHeight="1">
      <c r="A12" s="828" t="s">
        <v>0</v>
      </c>
      <c r="B12" s="829" t="s">
        <v>226</v>
      </c>
      <c r="C12" s="798">
        <f aca="true" t="shared" si="2" ref="C12:R12">SUM(C13:C21)</f>
        <v>342</v>
      </c>
      <c r="D12" s="798">
        <f t="shared" si="2"/>
        <v>202</v>
      </c>
      <c r="E12" s="798">
        <f t="shared" si="2"/>
        <v>140</v>
      </c>
      <c r="F12" s="798">
        <f t="shared" si="2"/>
        <v>4</v>
      </c>
      <c r="G12" s="798">
        <f t="shared" si="2"/>
        <v>0</v>
      </c>
      <c r="H12" s="798">
        <f t="shared" si="2"/>
        <v>338</v>
      </c>
      <c r="I12" s="798">
        <f t="shared" si="2"/>
        <v>294</v>
      </c>
      <c r="J12" s="798">
        <f t="shared" si="2"/>
        <v>130</v>
      </c>
      <c r="K12" s="798">
        <f t="shared" si="2"/>
        <v>3</v>
      </c>
      <c r="L12" s="798">
        <f t="shared" si="2"/>
        <v>126</v>
      </c>
      <c r="M12" s="798">
        <f t="shared" si="2"/>
        <v>12</v>
      </c>
      <c r="N12" s="798">
        <f t="shared" si="2"/>
        <v>1</v>
      </c>
      <c r="O12" s="798">
        <f t="shared" si="2"/>
        <v>0</v>
      </c>
      <c r="P12" s="798">
        <f t="shared" si="2"/>
        <v>22</v>
      </c>
      <c r="Q12" s="798">
        <f t="shared" si="2"/>
        <v>44</v>
      </c>
      <c r="R12" s="798">
        <f t="shared" si="2"/>
        <v>205</v>
      </c>
      <c r="S12" s="799">
        <f t="shared" si="1"/>
        <v>45.23809523809524</v>
      </c>
    </row>
    <row r="13" spans="1:20" ht="18" customHeight="1">
      <c r="A13" s="828" t="s">
        <v>52</v>
      </c>
      <c r="B13" s="829" t="s">
        <v>644</v>
      </c>
      <c r="C13" s="798">
        <f aca="true" t="shared" si="3" ref="C13:C30">+D13+E13</f>
        <v>7</v>
      </c>
      <c r="D13" s="798">
        <v>0</v>
      </c>
      <c r="E13" s="798">
        <v>7</v>
      </c>
      <c r="F13" s="798"/>
      <c r="G13" s="798"/>
      <c r="H13" s="798">
        <f aca="true" t="shared" si="4" ref="H13:H30">SUM(I13,Q13)</f>
        <v>7</v>
      </c>
      <c r="I13" s="798">
        <f aca="true" t="shared" si="5" ref="I13:I30">SUM(J13:P13)</f>
        <v>7</v>
      </c>
      <c r="J13" s="798">
        <v>6</v>
      </c>
      <c r="K13" s="798">
        <v>1</v>
      </c>
      <c r="L13" s="798"/>
      <c r="M13" s="798"/>
      <c r="N13" s="798"/>
      <c r="O13" s="798"/>
      <c r="P13" s="798"/>
      <c r="Q13" s="798"/>
      <c r="R13" s="801">
        <f aca="true" t="shared" si="6" ref="R13:R21">SUM(L13:Q13)</f>
        <v>0</v>
      </c>
      <c r="S13" s="799">
        <f t="shared" si="1"/>
        <v>100</v>
      </c>
      <c r="T13" s="793">
        <f aca="true" t="shared" si="7" ref="T13:T46">+C13-(F13+G13+H13)</f>
        <v>0</v>
      </c>
    </row>
    <row r="14" spans="1:20" ht="18" customHeight="1">
      <c r="A14" s="828" t="s">
        <v>53</v>
      </c>
      <c r="B14" s="829" t="s">
        <v>754</v>
      </c>
      <c r="C14" s="798">
        <f t="shared" si="3"/>
        <v>3</v>
      </c>
      <c r="D14" s="798">
        <v>0</v>
      </c>
      <c r="E14" s="798">
        <v>3</v>
      </c>
      <c r="F14" s="798"/>
      <c r="G14" s="798"/>
      <c r="H14" s="798">
        <f t="shared" si="4"/>
        <v>3</v>
      </c>
      <c r="I14" s="798">
        <f t="shared" si="5"/>
        <v>3</v>
      </c>
      <c r="J14" s="798">
        <v>3</v>
      </c>
      <c r="K14" s="798"/>
      <c r="L14" s="798"/>
      <c r="M14" s="798"/>
      <c r="N14" s="798"/>
      <c r="O14" s="798"/>
      <c r="P14" s="798"/>
      <c r="Q14" s="798"/>
      <c r="R14" s="801">
        <f t="shared" si="6"/>
        <v>0</v>
      </c>
      <c r="S14" s="799">
        <f t="shared" si="1"/>
        <v>100</v>
      </c>
      <c r="T14" s="793">
        <f t="shared" si="7"/>
        <v>0</v>
      </c>
    </row>
    <row r="15" spans="1:20" ht="18" customHeight="1">
      <c r="A15" s="828" t="s">
        <v>58</v>
      </c>
      <c r="B15" s="829" t="s">
        <v>753</v>
      </c>
      <c r="C15" s="798">
        <f t="shared" si="3"/>
        <v>31</v>
      </c>
      <c r="D15" s="798">
        <v>24</v>
      </c>
      <c r="E15" s="798">
        <v>7</v>
      </c>
      <c r="F15" s="798"/>
      <c r="G15" s="798"/>
      <c r="H15" s="798">
        <f t="shared" si="4"/>
        <v>31</v>
      </c>
      <c r="I15" s="798">
        <f t="shared" si="5"/>
        <v>30</v>
      </c>
      <c r="J15" s="798">
        <v>9</v>
      </c>
      <c r="K15" s="798">
        <v>0</v>
      </c>
      <c r="L15" s="798">
        <v>16</v>
      </c>
      <c r="M15" s="798">
        <v>0</v>
      </c>
      <c r="N15" s="798">
        <v>1</v>
      </c>
      <c r="O15" s="798"/>
      <c r="P15" s="798">
        <v>4</v>
      </c>
      <c r="Q15" s="798">
        <v>1</v>
      </c>
      <c r="R15" s="801">
        <f t="shared" si="6"/>
        <v>22</v>
      </c>
      <c r="S15" s="799">
        <f t="shared" si="1"/>
        <v>30</v>
      </c>
      <c r="T15" s="793">
        <f t="shared" si="7"/>
        <v>0</v>
      </c>
    </row>
    <row r="16" spans="1:20" ht="18" customHeight="1">
      <c r="A16" s="828" t="s">
        <v>73</v>
      </c>
      <c r="B16" s="829" t="s">
        <v>752</v>
      </c>
      <c r="C16" s="798">
        <f t="shared" si="3"/>
        <v>64</v>
      </c>
      <c r="D16" s="798">
        <v>54</v>
      </c>
      <c r="E16" s="798">
        <v>10</v>
      </c>
      <c r="F16" s="798">
        <v>2</v>
      </c>
      <c r="G16" s="798"/>
      <c r="H16" s="798">
        <f t="shared" si="4"/>
        <v>62</v>
      </c>
      <c r="I16" s="798">
        <f t="shared" si="5"/>
        <v>55</v>
      </c>
      <c r="J16" s="798">
        <v>10</v>
      </c>
      <c r="K16" s="798"/>
      <c r="L16" s="798">
        <v>37</v>
      </c>
      <c r="M16" s="798">
        <v>8</v>
      </c>
      <c r="N16" s="798"/>
      <c r="O16" s="798"/>
      <c r="P16" s="798"/>
      <c r="Q16" s="798">
        <v>7</v>
      </c>
      <c r="R16" s="801">
        <v>52</v>
      </c>
      <c r="S16" s="799">
        <f t="shared" si="1"/>
        <v>18.181818181818183</v>
      </c>
      <c r="T16" s="793">
        <f t="shared" si="7"/>
        <v>0</v>
      </c>
    </row>
    <row r="17" spans="1:20" ht="18" customHeight="1">
      <c r="A17" s="828" t="s">
        <v>74</v>
      </c>
      <c r="B17" s="830" t="s">
        <v>751</v>
      </c>
      <c r="C17" s="798">
        <f t="shared" si="3"/>
        <v>50</v>
      </c>
      <c r="D17" s="798">
        <v>27</v>
      </c>
      <c r="E17" s="798">
        <v>23</v>
      </c>
      <c r="F17" s="798"/>
      <c r="G17" s="798"/>
      <c r="H17" s="798">
        <f t="shared" si="4"/>
        <v>50</v>
      </c>
      <c r="I17" s="798">
        <f t="shared" si="5"/>
        <v>41</v>
      </c>
      <c r="J17" s="798">
        <v>22</v>
      </c>
      <c r="K17" s="798"/>
      <c r="L17" s="798">
        <v>17</v>
      </c>
      <c r="M17" s="798"/>
      <c r="N17" s="798"/>
      <c r="O17" s="798"/>
      <c r="P17" s="798">
        <v>2</v>
      </c>
      <c r="Q17" s="798">
        <v>9</v>
      </c>
      <c r="R17" s="801">
        <f t="shared" si="6"/>
        <v>28</v>
      </c>
      <c r="S17" s="799">
        <f t="shared" si="1"/>
        <v>53.65853658536586</v>
      </c>
      <c r="T17" s="793">
        <f t="shared" si="7"/>
        <v>0</v>
      </c>
    </row>
    <row r="18" spans="1:20" ht="18" customHeight="1">
      <c r="A18" s="828" t="s">
        <v>75</v>
      </c>
      <c r="B18" s="829" t="s">
        <v>750</v>
      </c>
      <c r="C18" s="798">
        <f t="shared" si="3"/>
        <v>47</v>
      </c>
      <c r="D18" s="798">
        <v>25</v>
      </c>
      <c r="E18" s="798">
        <v>22</v>
      </c>
      <c r="F18" s="798"/>
      <c r="G18" s="798"/>
      <c r="H18" s="798">
        <f t="shared" si="4"/>
        <v>47</v>
      </c>
      <c r="I18" s="798">
        <f t="shared" si="5"/>
        <v>42</v>
      </c>
      <c r="J18" s="798">
        <v>21</v>
      </c>
      <c r="K18" s="798"/>
      <c r="L18" s="798">
        <v>19</v>
      </c>
      <c r="M18" s="798">
        <v>2</v>
      </c>
      <c r="N18" s="798"/>
      <c r="O18" s="798"/>
      <c r="P18" s="798"/>
      <c r="Q18" s="798">
        <v>5</v>
      </c>
      <c r="R18" s="801">
        <f t="shared" si="6"/>
        <v>26</v>
      </c>
      <c r="S18" s="799">
        <f t="shared" si="1"/>
        <v>50</v>
      </c>
      <c r="T18" s="793">
        <f t="shared" si="7"/>
        <v>0</v>
      </c>
    </row>
    <row r="19" spans="1:20" ht="18" customHeight="1">
      <c r="A19" s="828" t="s">
        <v>76</v>
      </c>
      <c r="B19" s="829" t="s">
        <v>749</v>
      </c>
      <c r="C19" s="798">
        <f t="shared" si="3"/>
        <v>54</v>
      </c>
      <c r="D19" s="798">
        <v>23</v>
      </c>
      <c r="E19" s="798">
        <f>15+16</f>
        <v>31</v>
      </c>
      <c r="F19" s="798">
        <v>2</v>
      </c>
      <c r="G19" s="798"/>
      <c r="H19" s="798">
        <f t="shared" si="4"/>
        <v>52</v>
      </c>
      <c r="I19" s="798">
        <f t="shared" si="5"/>
        <v>49</v>
      </c>
      <c r="J19" s="798">
        <v>22</v>
      </c>
      <c r="K19" s="798"/>
      <c r="L19" s="798">
        <f>9+17</f>
        <v>26</v>
      </c>
      <c r="M19" s="798">
        <v>1</v>
      </c>
      <c r="N19" s="798"/>
      <c r="O19" s="798"/>
      <c r="P19" s="798"/>
      <c r="Q19" s="798">
        <v>3</v>
      </c>
      <c r="R19" s="801">
        <f t="shared" si="6"/>
        <v>30</v>
      </c>
      <c r="S19" s="799">
        <f t="shared" si="1"/>
        <v>44.89795918367347</v>
      </c>
      <c r="T19" s="793">
        <f t="shared" si="7"/>
        <v>0</v>
      </c>
    </row>
    <row r="20" spans="1:20" ht="18" customHeight="1">
      <c r="A20" s="828" t="s">
        <v>77</v>
      </c>
      <c r="B20" s="829" t="s">
        <v>748</v>
      </c>
      <c r="C20" s="798">
        <f t="shared" si="3"/>
        <v>58</v>
      </c>
      <c r="D20" s="798">
        <v>36</v>
      </c>
      <c r="E20" s="798">
        <v>22</v>
      </c>
      <c r="F20" s="798">
        <v>0</v>
      </c>
      <c r="G20" s="798"/>
      <c r="H20" s="798">
        <f t="shared" si="4"/>
        <v>58</v>
      </c>
      <c r="I20" s="798">
        <f t="shared" si="5"/>
        <v>46</v>
      </c>
      <c r="J20" s="798">
        <v>26</v>
      </c>
      <c r="K20" s="798">
        <v>1</v>
      </c>
      <c r="L20" s="798">
        <v>8</v>
      </c>
      <c r="M20" s="798">
        <v>1</v>
      </c>
      <c r="N20" s="798"/>
      <c r="O20" s="798"/>
      <c r="P20" s="798">
        <v>10</v>
      </c>
      <c r="Q20" s="798">
        <v>12</v>
      </c>
      <c r="R20" s="801">
        <f t="shared" si="6"/>
        <v>31</v>
      </c>
      <c r="S20" s="799">
        <f t="shared" si="1"/>
        <v>58.69565217391305</v>
      </c>
      <c r="T20" s="793">
        <f t="shared" si="7"/>
        <v>0</v>
      </c>
    </row>
    <row r="21" spans="1:20" ht="18" customHeight="1">
      <c r="A21" s="828" t="s">
        <v>78</v>
      </c>
      <c r="B21" s="829" t="s">
        <v>747</v>
      </c>
      <c r="C21" s="798">
        <f t="shared" si="3"/>
        <v>28</v>
      </c>
      <c r="D21" s="798">
        <v>13</v>
      </c>
      <c r="E21" s="798">
        <v>15</v>
      </c>
      <c r="F21" s="798"/>
      <c r="G21" s="798"/>
      <c r="H21" s="798">
        <f t="shared" si="4"/>
        <v>28</v>
      </c>
      <c r="I21" s="798">
        <f t="shared" si="5"/>
        <v>21</v>
      </c>
      <c r="J21" s="798">
        <v>11</v>
      </c>
      <c r="K21" s="798">
        <v>1</v>
      </c>
      <c r="L21" s="798">
        <v>3</v>
      </c>
      <c r="M21" s="798"/>
      <c r="N21" s="798"/>
      <c r="O21" s="798"/>
      <c r="P21" s="798">
        <v>6</v>
      </c>
      <c r="Q21" s="798">
        <v>7</v>
      </c>
      <c r="R21" s="801">
        <f t="shared" si="6"/>
        <v>16</v>
      </c>
      <c r="S21" s="799">
        <f t="shared" si="1"/>
        <v>57.14285714285714</v>
      </c>
      <c r="T21" s="793">
        <f t="shared" si="7"/>
        <v>0</v>
      </c>
    </row>
    <row r="22" spans="1:20" ht="18" customHeight="1">
      <c r="A22" s="828" t="s">
        <v>1</v>
      </c>
      <c r="B22" s="829" t="s">
        <v>19</v>
      </c>
      <c r="C22" s="798">
        <f t="shared" si="3"/>
        <v>12992</v>
      </c>
      <c r="D22" s="798">
        <f>SUM(D23,D31,D37,D42,D47,D53,D59,D65,D71)</f>
        <v>4763</v>
      </c>
      <c r="E22" s="798">
        <f>SUM(E23,E31,E37,E42,E47,E53,E59,E65,E71)</f>
        <v>8229</v>
      </c>
      <c r="F22" s="798">
        <f>SUM(F23,F31,F37,F42,F47,F53,F59,F65,F71)</f>
        <v>158</v>
      </c>
      <c r="G22" s="798">
        <f>SUM(G23,G31,G37,G42,G47,G53,G59,G65,G71)</f>
        <v>0</v>
      </c>
      <c r="H22" s="798">
        <f t="shared" si="4"/>
        <v>12834</v>
      </c>
      <c r="I22" s="798">
        <f t="shared" si="5"/>
        <v>11695</v>
      </c>
      <c r="J22" s="798">
        <f aca="true" t="shared" si="8" ref="J22:R22">SUM(J23,J31,J37,J42,J47,J53,J59,J65,J71)</f>
        <v>6055</v>
      </c>
      <c r="K22" s="798">
        <f t="shared" si="8"/>
        <v>133</v>
      </c>
      <c r="L22" s="798">
        <f t="shared" si="8"/>
        <v>5059</v>
      </c>
      <c r="M22" s="798">
        <f t="shared" si="8"/>
        <v>241</v>
      </c>
      <c r="N22" s="798">
        <f t="shared" si="8"/>
        <v>4</v>
      </c>
      <c r="O22" s="798">
        <f t="shared" si="8"/>
        <v>0</v>
      </c>
      <c r="P22" s="798">
        <f t="shared" si="8"/>
        <v>203</v>
      </c>
      <c r="Q22" s="798">
        <f t="shared" si="8"/>
        <v>1139</v>
      </c>
      <c r="R22" s="798">
        <f t="shared" si="8"/>
        <v>6646</v>
      </c>
      <c r="S22" s="799">
        <f t="shared" si="1"/>
        <v>52.9115006412997</v>
      </c>
      <c r="T22" s="793">
        <f t="shared" si="7"/>
        <v>0</v>
      </c>
    </row>
    <row r="23" spans="1:20" ht="18" customHeight="1">
      <c r="A23" s="828" t="s">
        <v>52</v>
      </c>
      <c r="B23" s="829" t="s">
        <v>746</v>
      </c>
      <c r="C23" s="798">
        <f t="shared" si="3"/>
        <v>1738</v>
      </c>
      <c r="D23" s="798">
        <f>SUM(D24:D30)</f>
        <v>760</v>
      </c>
      <c r="E23" s="798">
        <f>SUM(E24:E30)</f>
        <v>978</v>
      </c>
      <c r="F23" s="798">
        <f>SUM(F24:F30)</f>
        <v>29</v>
      </c>
      <c r="G23" s="798">
        <f>SUM(G24:G30)</f>
        <v>0</v>
      </c>
      <c r="H23" s="798">
        <f t="shared" si="4"/>
        <v>1709</v>
      </c>
      <c r="I23" s="798">
        <f t="shared" si="5"/>
        <v>1504</v>
      </c>
      <c r="J23" s="798">
        <f aca="true" t="shared" si="9" ref="J23:Q23">SUM(J24:J30)</f>
        <v>737</v>
      </c>
      <c r="K23" s="798">
        <f t="shared" si="9"/>
        <v>8</v>
      </c>
      <c r="L23" s="798">
        <f t="shared" si="9"/>
        <v>668</v>
      </c>
      <c r="M23" s="798">
        <f t="shared" si="9"/>
        <v>32</v>
      </c>
      <c r="N23" s="798">
        <f t="shared" si="9"/>
        <v>0</v>
      </c>
      <c r="O23" s="798">
        <f t="shared" si="9"/>
        <v>0</v>
      </c>
      <c r="P23" s="798">
        <f t="shared" si="9"/>
        <v>59</v>
      </c>
      <c r="Q23" s="798">
        <f t="shared" si="9"/>
        <v>205</v>
      </c>
      <c r="R23" s="801">
        <f aca="true" t="shared" si="10" ref="R23:R31">SUM(L23:Q23)</f>
        <v>964</v>
      </c>
      <c r="S23" s="799">
        <f t="shared" si="1"/>
        <v>49.534574468085104</v>
      </c>
      <c r="T23" s="793">
        <f t="shared" si="7"/>
        <v>0</v>
      </c>
    </row>
    <row r="24" spans="1:20" ht="18" customHeight="1">
      <c r="A24" s="828" t="s">
        <v>54</v>
      </c>
      <c r="B24" s="829" t="s">
        <v>745</v>
      </c>
      <c r="C24" s="798">
        <f t="shared" si="3"/>
        <v>132</v>
      </c>
      <c r="D24" s="798">
        <v>7</v>
      </c>
      <c r="E24" s="812">
        <v>125</v>
      </c>
      <c r="F24" s="812">
        <v>2</v>
      </c>
      <c r="G24" s="798">
        <v>0</v>
      </c>
      <c r="H24" s="798">
        <f t="shared" si="4"/>
        <v>130</v>
      </c>
      <c r="I24" s="798">
        <f t="shared" si="5"/>
        <v>122</v>
      </c>
      <c r="J24" s="812">
        <v>104</v>
      </c>
      <c r="K24" s="798">
        <v>0</v>
      </c>
      <c r="L24" s="812">
        <v>18</v>
      </c>
      <c r="M24" s="798">
        <v>0</v>
      </c>
      <c r="N24" s="798">
        <v>0</v>
      </c>
      <c r="O24" s="798">
        <v>0</v>
      </c>
      <c r="P24" s="798">
        <v>0</v>
      </c>
      <c r="Q24" s="836">
        <v>8</v>
      </c>
      <c r="R24" s="801">
        <f t="shared" si="10"/>
        <v>26</v>
      </c>
      <c r="S24" s="799">
        <f t="shared" si="1"/>
        <v>85.24590163934425</v>
      </c>
      <c r="T24" s="793">
        <f t="shared" si="7"/>
        <v>0</v>
      </c>
    </row>
    <row r="25" spans="1:20" ht="18" customHeight="1">
      <c r="A25" s="828" t="s">
        <v>55</v>
      </c>
      <c r="B25" s="829" t="s">
        <v>744</v>
      </c>
      <c r="C25" s="798">
        <f t="shared" si="3"/>
        <v>338</v>
      </c>
      <c r="D25" s="798">
        <v>177</v>
      </c>
      <c r="E25" s="812">
        <v>161</v>
      </c>
      <c r="F25" s="812">
        <v>5</v>
      </c>
      <c r="G25" s="798">
        <v>0</v>
      </c>
      <c r="H25" s="798">
        <f t="shared" si="4"/>
        <v>333</v>
      </c>
      <c r="I25" s="798">
        <f t="shared" si="5"/>
        <v>282</v>
      </c>
      <c r="J25" s="812">
        <f>119</f>
        <v>119</v>
      </c>
      <c r="K25" s="798">
        <v>0</v>
      </c>
      <c r="L25" s="812">
        <f>123</f>
        <v>123</v>
      </c>
      <c r="M25" s="812">
        <v>11</v>
      </c>
      <c r="N25" s="798">
        <v>0</v>
      </c>
      <c r="O25" s="798">
        <v>0</v>
      </c>
      <c r="P25" s="813">
        <v>29</v>
      </c>
      <c r="Q25" s="836">
        <f>51</f>
        <v>51</v>
      </c>
      <c r="R25" s="801">
        <f t="shared" si="10"/>
        <v>214</v>
      </c>
      <c r="S25" s="799">
        <f t="shared" si="1"/>
        <v>42.198581560283685</v>
      </c>
      <c r="T25" s="793">
        <f t="shared" si="7"/>
        <v>0</v>
      </c>
    </row>
    <row r="26" spans="1:20" ht="18" customHeight="1">
      <c r="A26" s="828" t="s">
        <v>141</v>
      </c>
      <c r="B26" s="829" t="s">
        <v>743</v>
      </c>
      <c r="C26" s="798">
        <f t="shared" si="3"/>
        <v>205</v>
      </c>
      <c r="D26" s="798">
        <v>107</v>
      </c>
      <c r="E26" s="812">
        <v>98</v>
      </c>
      <c r="F26" s="798">
        <v>0</v>
      </c>
      <c r="G26" s="798">
        <v>0</v>
      </c>
      <c r="H26" s="798">
        <f t="shared" si="4"/>
        <v>205</v>
      </c>
      <c r="I26" s="798">
        <f t="shared" si="5"/>
        <v>179</v>
      </c>
      <c r="J26" s="812">
        <v>99</v>
      </c>
      <c r="K26" s="812">
        <v>3</v>
      </c>
      <c r="L26" s="812">
        <v>69</v>
      </c>
      <c r="M26" s="812">
        <v>8</v>
      </c>
      <c r="N26" s="798">
        <v>0</v>
      </c>
      <c r="O26" s="798">
        <v>0</v>
      </c>
      <c r="P26" s="798">
        <v>0</v>
      </c>
      <c r="Q26" s="836">
        <v>26</v>
      </c>
      <c r="R26" s="801">
        <f t="shared" si="10"/>
        <v>103</v>
      </c>
      <c r="S26" s="799">
        <f t="shared" si="1"/>
        <v>56.98324022346368</v>
      </c>
      <c r="T26" s="793">
        <f t="shared" si="7"/>
        <v>0</v>
      </c>
    </row>
    <row r="27" spans="1:20" ht="18" customHeight="1">
      <c r="A27" s="828" t="s">
        <v>143</v>
      </c>
      <c r="B27" s="829" t="s">
        <v>742</v>
      </c>
      <c r="C27" s="798">
        <f t="shared" si="3"/>
        <v>298</v>
      </c>
      <c r="D27" s="798">
        <v>131</v>
      </c>
      <c r="E27" s="812">
        <v>167</v>
      </c>
      <c r="F27" s="798">
        <v>0</v>
      </c>
      <c r="G27" s="798">
        <v>0</v>
      </c>
      <c r="H27" s="798">
        <f t="shared" si="4"/>
        <v>298</v>
      </c>
      <c r="I27" s="798">
        <f t="shared" si="5"/>
        <v>261</v>
      </c>
      <c r="J27" s="812">
        <v>101</v>
      </c>
      <c r="K27" s="812">
        <v>3</v>
      </c>
      <c r="L27" s="812">
        <f>130</f>
        <v>130</v>
      </c>
      <c r="M27" s="812">
        <v>1</v>
      </c>
      <c r="N27" s="798">
        <v>0</v>
      </c>
      <c r="O27" s="798">
        <v>0</v>
      </c>
      <c r="P27" s="813">
        <v>26</v>
      </c>
      <c r="Q27" s="836">
        <v>37</v>
      </c>
      <c r="R27" s="801">
        <f t="shared" si="10"/>
        <v>194</v>
      </c>
      <c r="S27" s="799">
        <f t="shared" si="1"/>
        <v>39.84674329501915</v>
      </c>
      <c r="T27" s="793">
        <f t="shared" si="7"/>
        <v>0</v>
      </c>
    </row>
    <row r="28" spans="1:20" ht="18" customHeight="1">
      <c r="A28" s="828" t="s">
        <v>145</v>
      </c>
      <c r="B28" s="829" t="s">
        <v>741</v>
      </c>
      <c r="C28" s="798">
        <f t="shared" si="3"/>
        <v>236</v>
      </c>
      <c r="D28" s="798">
        <v>118</v>
      </c>
      <c r="E28" s="812">
        <v>118</v>
      </c>
      <c r="F28" s="812">
        <v>2</v>
      </c>
      <c r="G28" s="798">
        <v>0</v>
      </c>
      <c r="H28" s="798">
        <f t="shared" si="4"/>
        <v>234</v>
      </c>
      <c r="I28" s="798">
        <f t="shared" si="5"/>
        <v>192</v>
      </c>
      <c r="J28" s="812">
        <v>86</v>
      </c>
      <c r="K28" s="812">
        <v>2</v>
      </c>
      <c r="L28" s="812">
        <v>96</v>
      </c>
      <c r="M28" s="812">
        <v>6</v>
      </c>
      <c r="N28" s="798">
        <v>0</v>
      </c>
      <c r="O28" s="798">
        <v>0</v>
      </c>
      <c r="P28" s="813">
        <v>2</v>
      </c>
      <c r="Q28" s="836">
        <v>42</v>
      </c>
      <c r="R28" s="801">
        <f t="shared" si="10"/>
        <v>146</v>
      </c>
      <c r="S28" s="799">
        <f t="shared" si="1"/>
        <v>45.83333333333333</v>
      </c>
      <c r="T28" s="793">
        <f t="shared" si="7"/>
        <v>0</v>
      </c>
    </row>
    <row r="29" spans="1:20" ht="18" customHeight="1">
      <c r="A29" s="828" t="s">
        <v>147</v>
      </c>
      <c r="B29" s="829" t="s">
        <v>740</v>
      </c>
      <c r="C29" s="798">
        <f t="shared" si="3"/>
        <v>353</v>
      </c>
      <c r="D29" s="798">
        <v>131</v>
      </c>
      <c r="E29" s="814">
        <v>222</v>
      </c>
      <c r="F29" s="814">
        <v>5</v>
      </c>
      <c r="G29" s="798">
        <v>0</v>
      </c>
      <c r="H29" s="798">
        <f t="shared" si="4"/>
        <v>348</v>
      </c>
      <c r="I29" s="798">
        <f t="shared" si="5"/>
        <v>320</v>
      </c>
      <c r="J29" s="814">
        <v>161</v>
      </c>
      <c r="K29" s="798">
        <v>0</v>
      </c>
      <c r="L29" s="814">
        <v>156</v>
      </c>
      <c r="M29" s="814">
        <v>3</v>
      </c>
      <c r="N29" s="798">
        <v>0</v>
      </c>
      <c r="O29" s="798">
        <v>0</v>
      </c>
      <c r="P29" s="815">
        <v>0</v>
      </c>
      <c r="Q29" s="837">
        <v>28</v>
      </c>
      <c r="R29" s="801">
        <f t="shared" si="10"/>
        <v>187</v>
      </c>
      <c r="S29" s="799">
        <f t="shared" si="1"/>
        <v>50.31250000000001</v>
      </c>
      <c r="T29" s="793">
        <f t="shared" si="7"/>
        <v>0</v>
      </c>
    </row>
    <row r="30" spans="1:20" ht="18" customHeight="1">
      <c r="A30" s="828" t="s">
        <v>149</v>
      </c>
      <c r="B30" s="829" t="s">
        <v>739</v>
      </c>
      <c r="C30" s="798">
        <f t="shared" si="3"/>
        <v>176</v>
      </c>
      <c r="D30" s="798">
        <v>89</v>
      </c>
      <c r="E30" s="812">
        <v>87</v>
      </c>
      <c r="F30" s="812">
        <v>15</v>
      </c>
      <c r="G30" s="798">
        <v>0</v>
      </c>
      <c r="H30" s="798">
        <f t="shared" si="4"/>
        <v>161</v>
      </c>
      <c r="I30" s="798">
        <f t="shared" si="5"/>
        <v>148</v>
      </c>
      <c r="J30" s="812">
        <v>67</v>
      </c>
      <c r="K30" s="798">
        <v>0</v>
      </c>
      <c r="L30" s="812">
        <v>76</v>
      </c>
      <c r="M30" s="812">
        <v>3</v>
      </c>
      <c r="N30" s="798">
        <v>0</v>
      </c>
      <c r="O30" s="798">
        <v>0</v>
      </c>
      <c r="P30" s="813">
        <v>2</v>
      </c>
      <c r="Q30" s="836">
        <v>13</v>
      </c>
      <c r="R30" s="801">
        <f t="shared" si="10"/>
        <v>94</v>
      </c>
      <c r="S30" s="799">
        <f t="shared" si="1"/>
        <v>45.27027027027027</v>
      </c>
      <c r="T30" s="793">
        <f t="shared" si="7"/>
        <v>0</v>
      </c>
    </row>
    <row r="31" spans="1:20" ht="18" customHeight="1">
      <c r="A31" s="828" t="s">
        <v>53</v>
      </c>
      <c r="B31" s="829" t="s">
        <v>738</v>
      </c>
      <c r="C31" s="798">
        <f>C32+C33+C34+C35+C36</f>
        <v>1145</v>
      </c>
      <c r="D31" s="798">
        <f>D32+D33+D34+D35+D36</f>
        <v>491</v>
      </c>
      <c r="E31" s="798">
        <f>E32+E33+E34+E35+E36</f>
        <v>654</v>
      </c>
      <c r="F31" s="798">
        <f>F32+F33+F34+F35+F36</f>
        <v>21</v>
      </c>
      <c r="G31" s="798">
        <f>G32+G33+G34+G35+G36</f>
        <v>0</v>
      </c>
      <c r="H31" s="798">
        <f aca="true" t="shared" si="11" ref="H31:H36">I31+Q31</f>
        <v>1124</v>
      </c>
      <c r="I31" s="798">
        <f aca="true" t="shared" si="12" ref="I31:Q31">I32+I33+I34+I35+I36</f>
        <v>1058</v>
      </c>
      <c r="J31" s="798">
        <f t="shared" si="12"/>
        <v>403</v>
      </c>
      <c r="K31" s="798">
        <f t="shared" si="12"/>
        <v>10</v>
      </c>
      <c r="L31" s="798">
        <f t="shared" si="12"/>
        <v>529</v>
      </c>
      <c r="M31" s="798">
        <f t="shared" si="12"/>
        <v>33</v>
      </c>
      <c r="N31" s="798">
        <f t="shared" si="12"/>
        <v>1</v>
      </c>
      <c r="O31" s="798">
        <f t="shared" si="12"/>
        <v>0</v>
      </c>
      <c r="P31" s="798">
        <f t="shared" si="12"/>
        <v>82</v>
      </c>
      <c r="Q31" s="798">
        <f t="shared" si="12"/>
        <v>66</v>
      </c>
      <c r="R31" s="801">
        <f t="shared" si="10"/>
        <v>711</v>
      </c>
      <c r="S31" s="799">
        <f t="shared" si="1"/>
        <v>39.0359168241966</v>
      </c>
      <c r="T31" s="793">
        <f t="shared" si="7"/>
        <v>0</v>
      </c>
    </row>
    <row r="32" spans="1:20" ht="18" customHeight="1">
      <c r="A32" s="828" t="s">
        <v>56</v>
      </c>
      <c r="B32" s="829" t="s">
        <v>737</v>
      </c>
      <c r="C32" s="798">
        <f>+D32+E32</f>
        <v>40</v>
      </c>
      <c r="D32" s="798">
        <v>22</v>
      </c>
      <c r="E32" s="816" t="s">
        <v>773</v>
      </c>
      <c r="F32" s="800">
        <v>0</v>
      </c>
      <c r="G32" s="800">
        <v>0</v>
      </c>
      <c r="H32" s="798">
        <f t="shared" si="11"/>
        <v>40</v>
      </c>
      <c r="I32" s="798">
        <f>J32+K32+L32+M32+N32+O32+P32</f>
        <v>36</v>
      </c>
      <c r="J32" s="816" t="s">
        <v>792</v>
      </c>
      <c r="K32" s="800">
        <v>0</v>
      </c>
      <c r="L32" s="816" t="s">
        <v>103</v>
      </c>
      <c r="M32" s="800">
        <v>0</v>
      </c>
      <c r="N32" s="800">
        <v>0</v>
      </c>
      <c r="O32" s="800">
        <v>0</v>
      </c>
      <c r="P32" s="817" t="s">
        <v>74</v>
      </c>
      <c r="Q32" s="818" t="s">
        <v>73</v>
      </c>
      <c r="R32" s="801">
        <f>+Q32+P32+O32+N32+M32+L32</f>
        <v>21</v>
      </c>
      <c r="S32" s="799">
        <f t="shared" si="1"/>
        <v>52.77777777777778</v>
      </c>
      <c r="T32" s="793">
        <f t="shared" si="7"/>
        <v>0</v>
      </c>
    </row>
    <row r="33" spans="1:20" ht="18" customHeight="1">
      <c r="A33" s="828" t="s">
        <v>57</v>
      </c>
      <c r="B33" s="829" t="s">
        <v>736</v>
      </c>
      <c r="C33" s="798">
        <f>+D33+E33</f>
        <v>348</v>
      </c>
      <c r="D33" s="798">
        <v>172</v>
      </c>
      <c r="E33" s="816" t="s">
        <v>793</v>
      </c>
      <c r="F33" s="816" t="s">
        <v>58</v>
      </c>
      <c r="G33" s="800">
        <v>0</v>
      </c>
      <c r="H33" s="798">
        <f t="shared" si="11"/>
        <v>345</v>
      </c>
      <c r="I33" s="798">
        <f>J33+K33+L33+M33+N33+O33+P33</f>
        <v>337</v>
      </c>
      <c r="J33" s="816" t="s">
        <v>786</v>
      </c>
      <c r="K33" s="816" t="s">
        <v>73</v>
      </c>
      <c r="L33" s="816" t="s">
        <v>794</v>
      </c>
      <c r="M33" s="816" t="s">
        <v>795</v>
      </c>
      <c r="N33" s="800">
        <v>0</v>
      </c>
      <c r="O33" s="800">
        <v>0</v>
      </c>
      <c r="P33" s="817" t="s">
        <v>735</v>
      </c>
      <c r="Q33" s="818" t="s">
        <v>77</v>
      </c>
      <c r="R33" s="801">
        <f>+Q33+P33+O33+N33+M33+L33</f>
        <v>241</v>
      </c>
      <c r="S33" s="799">
        <f t="shared" si="1"/>
        <v>30.86053412462908</v>
      </c>
      <c r="T33" s="793">
        <f t="shared" si="7"/>
        <v>0</v>
      </c>
    </row>
    <row r="34" spans="1:20" ht="18" customHeight="1">
      <c r="A34" s="828" t="s">
        <v>734</v>
      </c>
      <c r="B34" s="829" t="s">
        <v>733</v>
      </c>
      <c r="C34" s="798">
        <f>+D34+E34</f>
        <v>311</v>
      </c>
      <c r="D34" s="798">
        <v>173</v>
      </c>
      <c r="E34" s="816" t="s">
        <v>794</v>
      </c>
      <c r="F34" s="816" t="s">
        <v>53</v>
      </c>
      <c r="G34" s="800">
        <v>0</v>
      </c>
      <c r="H34" s="798">
        <f t="shared" si="11"/>
        <v>309</v>
      </c>
      <c r="I34" s="798">
        <f>J34+K34+L34+M34+N34+O34+P34</f>
        <v>279</v>
      </c>
      <c r="J34" s="816" t="s">
        <v>796</v>
      </c>
      <c r="K34" s="816" t="s">
        <v>52</v>
      </c>
      <c r="L34" s="816" t="s">
        <v>797</v>
      </c>
      <c r="M34" s="800">
        <v>0</v>
      </c>
      <c r="N34" s="800">
        <v>0</v>
      </c>
      <c r="O34" s="800">
        <v>0</v>
      </c>
      <c r="P34" s="800">
        <v>0</v>
      </c>
      <c r="Q34" s="818" t="s">
        <v>721</v>
      </c>
      <c r="R34" s="801">
        <f>+Q34+P34+O34+N34+M34+L34</f>
        <v>218</v>
      </c>
      <c r="S34" s="799">
        <f t="shared" si="1"/>
        <v>32.61648745519714</v>
      </c>
      <c r="T34" s="793">
        <f t="shared" si="7"/>
        <v>0</v>
      </c>
    </row>
    <row r="35" spans="1:20" ht="18" customHeight="1">
      <c r="A35" s="828" t="s">
        <v>732</v>
      </c>
      <c r="B35" s="829" t="s">
        <v>731</v>
      </c>
      <c r="C35" s="798">
        <f>+D35+E35</f>
        <v>163</v>
      </c>
      <c r="D35" s="798">
        <v>48</v>
      </c>
      <c r="E35" s="816" t="s">
        <v>787</v>
      </c>
      <c r="F35" s="816" t="s">
        <v>76</v>
      </c>
      <c r="G35" s="800">
        <v>0</v>
      </c>
      <c r="H35" s="798">
        <f t="shared" si="11"/>
        <v>156</v>
      </c>
      <c r="I35" s="798">
        <f>J35+K35+L35+M35+N35+O35+P35</f>
        <v>148</v>
      </c>
      <c r="J35" s="816" t="s">
        <v>798</v>
      </c>
      <c r="K35" s="816" t="s">
        <v>58</v>
      </c>
      <c r="L35" s="816" t="s">
        <v>799</v>
      </c>
      <c r="M35" s="816" t="s">
        <v>52</v>
      </c>
      <c r="N35" s="800">
        <v>0</v>
      </c>
      <c r="O35" s="800">
        <v>0</v>
      </c>
      <c r="P35" s="817" t="s">
        <v>78</v>
      </c>
      <c r="Q35" s="818" t="s">
        <v>77</v>
      </c>
      <c r="R35" s="801">
        <f>+Q35+P35+O35+N35+M35+L35</f>
        <v>72</v>
      </c>
      <c r="S35" s="799">
        <f t="shared" si="1"/>
        <v>56.75675675675676</v>
      </c>
      <c r="T35" s="793">
        <f t="shared" si="7"/>
        <v>0</v>
      </c>
    </row>
    <row r="36" spans="1:20" ht="18" customHeight="1">
      <c r="A36" s="828" t="s">
        <v>730</v>
      </c>
      <c r="B36" s="829" t="s">
        <v>729</v>
      </c>
      <c r="C36" s="798">
        <f>+D36+E36</f>
        <v>283</v>
      </c>
      <c r="D36" s="798">
        <v>76</v>
      </c>
      <c r="E36" s="816" t="s">
        <v>800</v>
      </c>
      <c r="F36" s="816" t="s">
        <v>78</v>
      </c>
      <c r="G36" s="800">
        <v>0</v>
      </c>
      <c r="H36" s="798">
        <f t="shared" si="11"/>
        <v>274</v>
      </c>
      <c r="I36" s="798">
        <f>J36+K36+L36+M36+N36+O36+P36</f>
        <v>258</v>
      </c>
      <c r="J36" s="816" t="s">
        <v>801</v>
      </c>
      <c r="K36" s="816" t="s">
        <v>53</v>
      </c>
      <c r="L36" s="816" t="s">
        <v>802</v>
      </c>
      <c r="M36" s="816" t="s">
        <v>52</v>
      </c>
      <c r="N36" s="816" t="s">
        <v>52</v>
      </c>
      <c r="O36" s="800">
        <v>0</v>
      </c>
      <c r="P36" s="817" t="s">
        <v>73</v>
      </c>
      <c r="Q36" s="818" t="s">
        <v>775</v>
      </c>
      <c r="R36" s="801">
        <f>+Q36+P36+O36+N36+M36+L36</f>
        <v>159</v>
      </c>
      <c r="S36" s="799">
        <f t="shared" si="1"/>
        <v>44.57364341085272</v>
      </c>
      <c r="T36" s="793">
        <f t="shared" si="7"/>
        <v>0</v>
      </c>
    </row>
    <row r="37" spans="1:20" ht="18" customHeight="1">
      <c r="A37" s="828" t="s">
        <v>58</v>
      </c>
      <c r="B37" s="829" t="s">
        <v>728</v>
      </c>
      <c r="C37" s="798">
        <f>C38+C39+C40+C41</f>
        <v>1106</v>
      </c>
      <c r="D37" s="798">
        <f>D38+D39+D40+D41</f>
        <v>407</v>
      </c>
      <c r="E37" s="798">
        <f>E38+E39+E40+E41</f>
        <v>699</v>
      </c>
      <c r="F37" s="798">
        <f>F38+F39+F40+F41</f>
        <v>14</v>
      </c>
      <c r="G37" s="798">
        <f>G38+G39+G40+G41</f>
        <v>0</v>
      </c>
      <c r="H37" s="798">
        <f aca="true" t="shared" si="13" ref="H37:R37">+H38+H39+H40+H41</f>
        <v>1092</v>
      </c>
      <c r="I37" s="798">
        <f t="shared" si="13"/>
        <v>883</v>
      </c>
      <c r="J37" s="798">
        <f t="shared" si="13"/>
        <v>535</v>
      </c>
      <c r="K37" s="798">
        <f t="shared" si="13"/>
        <v>13</v>
      </c>
      <c r="L37" s="798">
        <f t="shared" si="13"/>
        <v>324</v>
      </c>
      <c r="M37" s="798">
        <f t="shared" si="13"/>
        <v>8</v>
      </c>
      <c r="N37" s="798">
        <f t="shared" si="13"/>
        <v>0</v>
      </c>
      <c r="O37" s="798">
        <f t="shared" si="13"/>
        <v>0</v>
      </c>
      <c r="P37" s="798">
        <f t="shared" si="13"/>
        <v>3</v>
      </c>
      <c r="Q37" s="798">
        <f t="shared" si="13"/>
        <v>209</v>
      </c>
      <c r="R37" s="798">
        <f t="shared" si="13"/>
        <v>544</v>
      </c>
      <c r="S37" s="799">
        <f t="shared" si="1"/>
        <v>62.06115515288788</v>
      </c>
      <c r="T37" s="793">
        <f t="shared" si="7"/>
        <v>0</v>
      </c>
    </row>
    <row r="38" spans="1:20" ht="18" customHeight="1">
      <c r="A38" s="828" t="s">
        <v>160</v>
      </c>
      <c r="B38" s="829" t="s">
        <v>727</v>
      </c>
      <c r="C38" s="798">
        <f aca="true" t="shared" si="14" ref="C38:C75">+D38+E38</f>
        <v>177</v>
      </c>
      <c r="D38" s="798">
        <v>61</v>
      </c>
      <c r="E38" s="819">
        <v>116</v>
      </c>
      <c r="F38" s="812">
        <v>2</v>
      </c>
      <c r="G38" s="798"/>
      <c r="H38" s="798">
        <f>I38+Q38</f>
        <v>175</v>
      </c>
      <c r="I38" s="798">
        <f>J38+K38+L38+M38+N38+O38+P38</f>
        <v>154</v>
      </c>
      <c r="J38" s="819">
        <v>106</v>
      </c>
      <c r="K38" s="819">
        <v>7</v>
      </c>
      <c r="L38" s="819">
        <v>38</v>
      </c>
      <c r="M38" s="819">
        <v>3</v>
      </c>
      <c r="N38" s="819"/>
      <c r="O38" s="819"/>
      <c r="P38" s="820"/>
      <c r="Q38" s="821">
        <v>21</v>
      </c>
      <c r="R38" s="801">
        <f>+Q38+P38+O38+N38+M38+L38</f>
        <v>62</v>
      </c>
      <c r="S38" s="799">
        <f t="shared" si="1"/>
        <v>73.37662337662337</v>
      </c>
      <c r="T38" s="793">
        <f t="shared" si="7"/>
        <v>0</v>
      </c>
    </row>
    <row r="39" spans="1:20" ht="18" customHeight="1">
      <c r="A39" s="828" t="s">
        <v>162</v>
      </c>
      <c r="B39" s="829" t="s">
        <v>726</v>
      </c>
      <c r="C39" s="798">
        <f t="shared" si="14"/>
        <v>225</v>
      </c>
      <c r="D39" s="798">
        <v>135</v>
      </c>
      <c r="E39" s="822" t="s">
        <v>796</v>
      </c>
      <c r="F39" s="822" t="s">
        <v>53</v>
      </c>
      <c r="G39" s="798"/>
      <c r="H39" s="798">
        <f>I39+Q39</f>
        <v>223</v>
      </c>
      <c r="I39" s="798">
        <f>J39+K39+L39+M39+N39+O39+P39</f>
        <v>195</v>
      </c>
      <c r="J39" s="822" t="s">
        <v>788</v>
      </c>
      <c r="K39" s="822" t="s">
        <v>53</v>
      </c>
      <c r="L39" s="822" t="s">
        <v>803</v>
      </c>
      <c r="M39" s="822"/>
      <c r="N39" s="822"/>
      <c r="O39" s="822"/>
      <c r="P39" s="823"/>
      <c r="Q39" s="634" t="s">
        <v>725</v>
      </c>
      <c r="R39" s="801">
        <f>+Q39+P39+O39+N39+M39+L39</f>
        <v>152</v>
      </c>
      <c r="S39" s="799">
        <f t="shared" si="1"/>
        <v>36.41025641025641</v>
      </c>
      <c r="T39" s="793">
        <f t="shared" si="7"/>
        <v>0</v>
      </c>
    </row>
    <row r="40" spans="1:20" ht="18" customHeight="1">
      <c r="A40" s="828" t="s">
        <v>164</v>
      </c>
      <c r="B40" s="829" t="s">
        <v>724</v>
      </c>
      <c r="C40" s="798">
        <f t="shared" si="14"/>
        <v>468</v>
      </c>
      <c r="D40" s="798">
        <v>117</v>
      </c>
      <c r="E40" s="822" t="s">
        <v>804</v>
      </c>
      <c r="F40" s="822" t="s">
        <v>101</v>
      </c>
      <c r="G40" s="798"/>
      <c r="H40" s="798">
        <f>I40+Q40</f>
        <v>458</v>
      </c>
      <c r="I40" s="798">
        <f>J40+K40+L40+M40+N40+O40+P40</f>
        <v>330</v>
      </c>
      <c r="J40" s="822" t="s">
        <v>805</v>
      </c>
      <c r="K40" s="822" t="s">
        <v>58</v>
      </c>
      <c r="L40" s="822" t="s">
        <v>806</v>
      </c>
      <c r="M40" s="822" t="s">
        <v>73</v>
      </c>
      <c r="N40" s="822"/>
      <c r="O40" s="822"/>
      <c r="P40" s="823"/>
      <c r="Q40" s="634" t="s">
        <v>807</v>
      </c>
      <c r="R40" s="801">
        <f>+Q40+P40+O40+N40+M40+L40</f>
        <v>219</v>
      </c>
      <c r="S40" s="799">
        <f t="shared" si="1"/>
        <v>72.42424242424242</v>
      </c>
      <c r="T40" s="793">
        <f t="shared" si="7"/>
        <v>0</v>
      </c>
    </row>
    <row r="41" spans="1:20" ht="18" customHeight="1">
      <c r="A41" s="828" t="s">
        <v>723</v>
      </c>
      <c r="B41" s="829" t="s">
        <v>722</v>
      </c>
      <c r="C41" s="798">
        <f t="shared" si="14"/>
        <v>236</v>
      </c>
      <c r="D41" s="798">
        <v>94</v>
      </c>
      <c r="E41" s="822" t="s">
        <v>808</v>
      </c>
      <c r="F41" s="798">
        <v>0</v>
      </c>
      <c r="G41" s="798"/>
      <c r="H41" s="798">
        <f>I41+Q41</f>
        <v>236</v>
      </c>
      <c r="I41" s="798">
        <f>J41+K41+L41+M41+N41+O41+P41</f>
        <v>204</v>
      </c>
      <c r="J41" s="822" t="s">
        <v>803</v>
      </c>
      <c r="K41" s="822" t="s">
        <v>52</v>
      </c>
      <c r="L41" s="822" t="s">
        <v>789</v>
      </c>
      <c r="M41" s="822" t="s">
        <v>52</v>
      </c>
      <c r="N41" s="822"/>
      <c r="O41" s="822"/>
      <c r="P41" s="824" t="s">
        <v>58</v>
      </c>
      <c r="Q41" s="634" t="s">
        <v>809</v>
      </c>
      <c r="R41" s="801">
        <f>+Q41+P41+O41+N41+M41+L41</f>
        <v>111</v>
      </c>
      <c r="S41" s="799">
        <f t="shared" si="1"/>
        <v>61.274509803921575</v>
      </c>
      <c r="T41" s="793">
        <f t="shared" si="7"/>
        <v>0</v>
      </c>
    </row>
    <row r="42" spans="1:20" ht="18" customHeight="1">
      <c r="A42" s="828" t="s">
        <v>73</v>
      </c>
      <c r="B42" s="829" t="s">
        <v>720</v>
      </c>
      <c r="C42" s="798">
        <f t="shared" si="14"/>
        <v>880</v>
      </c>
      <c r="D42" s="798">
        <f>SUM(D43:D46)</f>
        <v>293</v>
      </c>
      <c r="E42" s="798">
        <f>SUM(E43:E46)</f>
        <v>587</v>
      </c>
      <c r="F42" s="798">
        <f>SUM(F43:F46)</f>
        <v>36</v>
      </c>
      <c r="G42" s="798">
        <f>SUM(G43:G46)</f>
        <v>0</v>
      </c>
      <c r="H42" s="798">
        <f aca="true" t="shared" si="15" ref="H42:H70">SUM(I42,Q42)</f>
        <v>844</v>
      </c>
      <c r="I42" s="798">
        <f aca="true" t="shared" si="16" ref="I42:I70">SUM(J42:P42)</f>
        <v>735</v>
      </c>
      <c r="J42" s="798">
        <f aca="true" t="shared" si="17" ref="J42:Q42">SUM(J43:J46)</f>
        <v>437</v>
      </c>
      <c r="K42" s="798">
        <f t="shared" si="17"/>
        <v>19</v>
      </c>
      <c r="L42" s="798">
        <f t="shared" si="17"/>
        <v>278</v>
      </c>
      <c r="M42" s="798">
        <f t="shared" si="17"/>
        <v>1</v>
      </c>
      <c r="N42" s="798">
        <f t="shared" si="17"/>
        <v>0</v>
      </c>
      <c r="O42" s="798">
        <f t="shared" si="17"/>
        <v>0</v>
      </c>
      <c r="P42" s="798">
        <f t="shared" si="17"/>
        <v>0</v>
      </c>
      <c r="Q42" s="798">
        <f t="shared" si="17"/>
        <v>109</v>
      </c>
      <c r="R42" s="801">
        <f aca="true" t="shared" si="18" ref="R42:R75">SUM(L42:Q42)</f>
        <v>388</v>
      </c>
      <c r="S42" s="799">
        <f t="shared" si="1"/>
        <v>62.04081632653061</v>
      </c>
      <c r="T42" s="793">
        <f t="shared" si="7"/>
        <v>0</v>
      </c>
    </row>
    <row r="43" spans="1:20" ht="18" customHeight="1">
      <c r="A43" s="828" t="s">
        <v>166</v>
      </c>
      <c r="B43" s="829" t="s">
        <v>719</v>
      </c>
      <c r="C43" s="798">
        <f t="shared" si="14"/>
        <v>198</v>
      </c>
      <c r="D43" s="798">
        <v>55</v>
      </c>
      <c r="E43" s="819">
        <v>143</v>
      </c>
      <c r="F43" s="819">
        <v>7</v>
      </c>
      <c r="G43" s="798"/>
      <c r="H43" s="798">
        <f t="shared" si="15"/>
        <v>191</v>
      </c>
      <c r="I43" s="798">
        <f t="shared" si="16"/>
        <v>168</v>
      </c>
      <c r="J43" s="819">
        <v>117</v>
      </c>
      <c r="K43" s="819">
        <v>1</v>
      </c>
      <c r="L43" s="819">
        <v>50</v>
      </c>
      <c r="M43" s="819">
        <v>0</v>
      </c>
      <c r="N43" s="819">
        <v>0</v>
      </c>
      <c r="O43" s="819">
        <v>0</v>
      </c>
      <c r="P43" s="820">
        <v>0</v>
      </c>
      <c r="Q43" s="825">
        <v>23</v>
      </c>
      <c r="R43" s="801">
        <f t="shared" si="18"/>
        <v>73</v>
      </c>
      <c r="S43" s="799">
        <f t="shared" si="1"/>
        <v>70.23809523809523</v>
      </c>
      <c r="T43" s="793">
        <f t="shared" si="7"/>
        <v>0</v>
      </c>
    </row>
    <row r="44" spans="1:20" ht="18" customHeight="1">
      <c r="A44" s="828" t="s">
        <v>168</v>
      </c>
      <c r="B44" s="829" t="s">
        <v>718</v>
      </c>
      <c r="C44" s="798">
        <f t="shared" si="14"/>
        <v>224</v>
      </c>
      <c r="D44" s="798">
        <v>82</v>
      </c>
      <c r="E44" s="819">
        <v>142</v>
      </c>
      <c r="F44" s="819">
        <v>11</v>
      </c>
      <c r="G44" s="798"/>
      <c r="H44" s="798">
        <f t="shared" si="15"/>
        <v>213</v>
      </c>
      <c r="I44" s="798">
        <f t="shared" si="16"/>
        <v>185</v>
      </c>
      <c r="J44" s="819">
        <v>106</v>
      </c>
      <c r="K44" s="819">
        <v>0</v>
      </c>
      <c r="L44" s="819">
        <v>78</v>
      </c>
      <c r="M44" s="819">
        <v>1</v>
      </c>
      <c r="N44" s="819">
        <v>0</v>
      </c>
      <c r="O44" s="819">
        <v>0</v>
      </c>
      <c r="P44" s="820">
        <v>0</v>
      </c>
      <c r="Q44" s="825">
        <v>28</v>
      </c>
      <c r="R44" s="801">
        <f t="shared" si="18"/>
        <v>107</v>
      </c>
      <c r="S44" s="799">
        <f t="shared" si="1"/>
        <v>57.2972972972973</v>
      </c>
      <c r="T44" s="793">
        <f t="shared" si="7"/>
        <v>0</v>
      </c>
    </row>
    <row r="45" spans="1:20" ht="18" customHeight="1">
      <c r="A45" s="828" t="s">
        <v>170</v>
      </c>
      <c r="B45" s="829" t="s">
        <v>717</v>
      </c>
      <c r="C45" s="798">
        <f t="shared" si="14"/>
        <v>186</v>
      </c>
      <c r="D45" s="798">
        <v>97</v>
      </c>
      <c r="E45" s="819">
        <v>89</v>
      </c>
      <c r="F45" s="819">
        <v>2</v>
      </c>
      <c r="G45" s="798"/>
      <c r="H45" s="798">
        <f t="shared" si="15"/>
        <v>184</v>
      </c>
      <c r="I45" s="798">
        <f t="shared" si="16"/>
        <v>171</v>
      </c>
      <c r="J45" s="819">
        <v>62</v>
      </c>
      <c r="K45" s="819">
        <v>11</v>
      </c>
      <c r="L45" s="819">
        <v>98</v>
      </c>
      <c r="M45" s="819">
        <v>0</v>
      </c>
      <c r="N45" s="819">
        <v>0</v>
      </c>
      <c r="O45" s="819">
        <v>0</v>
      </c>
      <c r="P45" s="820">
        <v>0</v>
      </c>
      <c r="Q45" s="825">
        <v>13</v>
      </c>
      <c r="R45" s="801">
        <f t="shared" si="18"/>
        <v>111</v>
      </c>
      <c r="S45" s="799">
        <f t="shared" si="1"/>
        <v>42.69005847953216</v>
      </c>
      <c r="T45" s="793">
        <f t="shared" si="7"/>
        <v>0</v>
      </c>
    </row>
    <row r="46" spans="1:20" ht="18" customHeight="1">
      <c r="A46" s="828" t="s">
        <v>172</v>
      </c>
      <c r="B46" s="829" t="s">
        <v>716</v>
      </c>
      <c r="C46" s="798">
        <f t="shared" si="14"/>
        <v>272</v>
      </c>
      <c r="D46" s="798">
        <v>59</v>
      </c>
      <c r="E46" s="819">
        <v>213</v>
      </c>
      <c r="F46" s="819">
        <v>16</v>
      </c>
      <c r="G46" s="798"/>
      <c r="H46" s="798">
        <f t="shared" si="15"/>
        <v>256</v>
      </c>
      <c r="I46" s="798">
        <f t="shared" si="16"/>
        <v>211</v>
      </c>
      <c r="J46" s="819">
        <v>152</v>
      </c>
      <c r="K46" s="819">
        <v>7</v>
      </c>
      <c r="L46" s="819">
        <v>52</v>
      </c>
      <c r="M46" s="819">
        <v>0</v>
      </c>
      <c r="N46" s="819">
        <v>0</v>
      </c>
      <c r="O46" s="819">
        <v>0</v>
      </c>
      <c r="P46" s="820">
        <v>0</v>
      </c>
      <c r="Q46" s="825">
        <v>45</v>
      </c>
      <c r="R46" s="801">
        <f t="shared" si="18"/>
        <v>97</v>
      </c>
      <c r="S46" s="799">
        <f t="shared" si="1"/>
        <v>75.35545023696683</v>
      </c>
      <c r="T46" s="793">
        <f t="shared" si="7"/>
        <v>0</v>
      </c>
    </row>
    <row r="47" spans="1:20" ht="18" customHeight="1">
      <c r="A47" s="828" t="s">
        <v>74</v>
      </c>
      <c r="B47" s="829" t="s">
        <v>715</v>
      </c>
      <c r="C47" s="798">
        <f t="shared" si="14"/>
        <v>1055</v>
      </c>
      <c r="D47" s="798">
        <f>SUM(D48:D52)</f>
        <v>325</v>
      </c>
      <c r="E47" s="798">
        <f>SUM(E48:E52)</f>
        <v>730</v>
      </c>
      <c r="F47" s="798">
        <f>SUM(F48:F52)</f>
        <v>10</v>
      </c>
      <c r="G47" s="798">
        <f>SUM(G48:G52)</f>
        <v>0</v>
      </c>
      <c r="H47" s="798">
        <f t="shared" si="15"/>
        <v>1045</v>
      </c>
      <c r="I47" s="798">
        <f t="shared" si="16"/>
        <v>908</v>
      </c>
      <c r="J47" s="798">
        <f aca="true" t="shared" si="19" ref="J47:Q47">SUM(J48:J52)</f>
        <v>601</v>
      </c>
      <c r="K47" s="798">
        <f t="shared" si="19"/>
        <v>17</v>
      </c>
      <c r="L47" s="798">
        <f t="shared" si="19"/>
        <v>282</v>
      </c>
      <c r="M47" s="798">
        <f t="shared" si="19"/>
        <v>6</v>
      </c>
      <c r="N47" s="798">
        <f t="shared" si="19"/>
        <v>2</v>
      </c>
      <c r="O47" s="798">
        <f t="shared" si="19"/>
        <v>0</v>
      </c>
      <c r="P47" s="798">
        <f t="shared" si="19"/>
        <v>0</v>
      </c>
      <c r="Q47" s="798">
        <f t="shared" si="19"/>
        <v>137</v>
      </c>
      <c r="R47" s="801">
        <f t="shared" si="18"/>
        <v>427</v>
      </c>
      <c r="S47" s="799">
        <f t="shared" si="1"/>
        <v>68.06167400881057</v>
      </c>
      <c r="T47" s="793">
        <f>+C47-(F47+G47+H47)</f>
        <v>0</v>
      </c>
    </row>
    <row r="48" spans="1:20" ht="18" customHeight="1">
      <c r="A48" s="828" t="s">
        <v>176</v>
      </c>
      <c r="B48" s="831" t="s">
        <v>714</v>
      </c>
      <c r="C48" s="798">
        <f t="shared" si="14"/>
        <v>222</v>
      </c>
      <c r="D48" s="798">
        <v>20</v>
      </c>
      <c r="E48" s="798">
        <v>202</v>
      </c>
      <c r="F48" s="798">
        <v>2</v>
      </c>
      <c r="G48" s="803"/>
      <c r="H48" s="798">
        <f t="shared" si="15"/>
        <v>220</v>
      </c>
      <c r="I48" s="798">
        <f t="shared" si="16"/>
        <v>216</v>
      </c>
      <c r="J48" s="798">
        <v>174</v>
      </c>
      <c r="K48" s="798">
        <v>10</v>
      </c>
      <c r="L48" s="798">
        <v>32</v>
      </c>
      <c r="M48" s="798">
        <v>0</v>
      </c>
      <c r="N48" s="798">
        <v>0</v>
      </c>
      <c r="O48" s="798">
        <v>0</v>
      </c>
      <c r="P48" s="798">
        <v>0</v>
      </c>
      <c r="Q48" s="798">
        <v>4</v>
      </c>
      <c r="R48" s="801">
        <f t="shared" si="18"/>
        <v>36</v>
      </c>
      <c r="S48" s="799">
        <f t="shared" si="1"/>
        <v>85.18518518518519</v>
      </c>
      <c r="T48" s="793">
        <f aca="true" t="shared" si="20" ref="T48:T75">+C48-(F48+G48+H48)</f>
        <v>0</v>
      </c>
    </row>
    <row r="49" spans="1:20" ht="18" customHeight="1">
      <c r="A49" s="828" t="s">
        <v>177</v>
      </c>
      <c r="B49" s="832" t="s">
        <v>713</v>
      </c>
      <c r="C49" s="798">
        <f t="shared" si="14"/>
        <v>176</v>
      </c>
      <c r="D49" s="798">
        <v>57</v>
      </c>
      <c r="E49" s="798">
        <v>119</v>
      </c>
      <c r="F49" s="798">
        <v>0</v>
      </c>
      <c r="G49" s="803"/>
      <c r="H49" s="798">
        <f t="shared" si="15"/>
        <v>176</v>
      </c>
      <c r="I49" s="798">
        <f t="shared" si="16"/>
        <v>146</v>
      </c>
      <c r="J49" s="798">
        <v>91</v>
      </c>
      <c r="K49" s="798">
        <v>4</v>
      </c>
      <c r="L49" s="798">
        <v>49</v>
      </c>
      <c r="M49" s="798">
        <v>0</v>
      </c>
      <c r="N49" s="798">
        <v>2</v>
      </c>
      <c r="O49" s="798">
        <v>0</v>
      </c>
      <c r="P49" s="798">
        <v>0</v>
      </c>
      <c r="Q49" s="798">
        <v>30</v>
      </c>
      <c r="R49" s="801">
        <f t="shared" si="18"/>
        <v>81</v>
      </c>
      <c r="S49" s="799">
        <f t="shared" si="1"/>
        <v>65.06849315068493</v>
      </c>
      <c r="T49" s="793">
        <f t="shared" si="20"/>
        <v>0</v>
      </c>
    </row>
    <row r="50" spans="1:20" ht="18" customHeight="1">
      <c r="A50" s="828" t="s">
        <v>178</v>
      </c>
      <c r="B50" s="833" t="s">
        <v>712</v>
      </c>
      <c r="C50" s="798">
        <f t="shared" si="14"/>
        <v>204</v>
      </c>
      <c r="D50" s="798">
        <v>75</v>
      </c>
      <c r="E50" s="798">
        <v>129</v>
      </c>
      <c r="F50" s="798">
        <v>4</v>
      </c>
      <c r="G50" s="803"/>
      <c r="H50" s="798">
        <f t="shared" si="15"/>
        <v>200</v>
      </c>
      <c r="I50" s="798">
        <f t="shared" si="16"/>
        <v>135</v>
      </c>
      <c r="J50" s="804">
        <v>94</v>
      </c>
      <c r="K50" s="798">
        <v>2</v>
      </c>
      <c r="L50" s="804">
        <v>39</v>
      </c>
      <c r="M50" s="804">
        <v>0</v>
      </c>
      <c r="N50" s="804">
        <v>0</v>
      </c>
      <c r="O50" s="804">
        <v>0</v>
      </c>
      <c r="P50" s="804">
        <v>0</v>
      </c>
      <c r="Q50" s="798">
        <v>65</v>
      </c>
      <c r="R50" s="801">
        <f t="shared" si="18"/>
        <v>104</v>
      </c>
      <c r="S50" s="799">
        <f t="shared" si="1"/>
        <v>71.11111111111111</v>
      </c>
      <c r="T50" s="793">
        <f t="shared" si="20"/>
        <v>0</v>
      </c>
    </row>
    <row r="51" spans="1:20" ht="18" customHeight="1">
      <c r="A51" s="828" t="s">
        <v>711</v>
      </c>
      <c r="B51" s="832" t="s">
        <v>710</v>
      </c>
      <c r="C51" s="798">
        <f t="shared" si="14"/>
        <v>181</v>
      </c>
      <c r="D51" s="798">
        <v>43</v>
      </c>
      <c r="E51" s="798">
        <v>138</v>
      </c>
      <c r="F51" s="798">
        <v>3</v>
      </c>
      <c r="G51" s="803"/>
      <c r="H51" s="798">
        <f t="shared" si="15"/>
        <v>178</v>
      </c>
      <c r="I51" s="798">
        <f t="shared" si="16"/>
        <v>161</v>
      </c>
      <c r="J51" s="798">
        <v>123</v>
      </c>
      <c r="K51" s="798">
        <v>0</v>
      </c>
      <c r="L51" s="798">
        <v>38</v>
      </c>
      <c r="M51" s="798">
        <v>0</v>
      </c>
      <c r="N51" s="798">
        <v>0</v>
      </c>
      <c r="O51" s="798">
        <v>0</v>
      </c>
      <c r="P51" s="798">
        <v>0</v>
      </c>
      <c r="Q51" s="798">
        <v>17</v>
      </c>
      <c r="R51" s="801">
        <f t="shared" si="18"/>
        <v>55</v>
      </c>
      <c r="S51" s="799">
        <f t="shared" si="1"/>
        <v>76.3975155279503</v>
      </c>
      <c r="T51" s="793">
        <f t="shared" si="20"/>
        <v>0</v>
      </c>
    </row>
    <row r="52" spans="1:20" ht="18" customHeight="1">
      <c r="A52" s="828" t="s">
        <v>709</v>
      </c>
      <c r="B52" s="833" t="s">
        <v>708</v>
      </c>
      <c r="C52" s="798">
        <f t="shared" si="14"/>
        <v>272</v>
      </c>
      <c r="D52" s="798">
        <v>130</v>
      </c>
      <c r="E52" s="798">
        <v>142</v>
      </c>
      <c r="F52" s="798">
        <v>1</v>
      </c>
      <c r="G52" s="803"/>
      <c r="H52" s="798">
        <f t="shared" si="15"/>
        <v>271</v>
      </c>
      <c r="I52" s="798">
        <f t="shared" si="16"/>
        <v>250</v>
      </c>
      <c r="J52" s="798">
        <v>119</v>
      </c>
      <c r="K52" s="798">
        <v>1</v>
      </c>
      <c r="L52" s="798">
        <v>124</v>
      </c>
      <c r="M52" s="798">
        <v>6</v>
      </c>
      <c r="N52" s="798">
        <v>0</v>
      </c>
      <c r="O52" s="798">
        <v>0</v>
      </c>
      <c r="P52" s="798">
        <v>0</v>
      </c>
      <c r="Q52" s="798">
        <v>21</v>
      </c>
      <c r="R52" s="801">
        <f t="shared" si="18"/>
        <v>151</v>
      </c>
      <c r="S52" s="799">
        <f t="shared" si="1"/>
        <v>48</v>
      </c>
      <c r="T52" s="793">
        <f t="shared" si="20"/>
        <v>0</v>
      </c>
    </row>
    <row r="53" spans="1:20" ht="18" customHeight="1">
      <c r="A53" s="828" t="s">
        <v>75</v>
      </c>
      <c r="B53" s="829" t="s">
        <v>707</v>
      </c>
      <c r="C53" s="798">
        <f t="shared" si="14"/>
        <v>1563</v>
      </c>
      <c r="D53" s="798">
        <f>SUM(D54:D58)</f>
        <v>675</v>
      </c>
      <c r="E53" s="798">
        <f>SUM(E54:E58)</f>
        <v>888</v>
      </c>
      <c r="F53" s="798">
        <f>SUM(F54:F58)</f>
        <v>15</v>
      </c>
      <c r="G53" s="798">
        <f>SUM(G54:G58)</f>
        <v>0</v>
      </c>
      <c r="H53" s="798">
        <f t="shared" si="15"/>
        <v>1548</v>
      </c>
      <c r="I53" s="798">
        <f t="shared" si="16"/>
        <v>1439</v>
      </c>
      <c r="J53" s="798">
        <f aca="true" t="shared" si="21" ref="J53:Q53">SUM(J54:J58)</f>
        <v>686</v>
      </c>
      <c r="K53" s="798">
        <f t="shared" si="21"/>
        <v>40</v>
      </c>
      <c r="L53" s="798">
        <f t="shared" si="21"/>
        <v>713</v>
      </c>
      <c r="M53" s="798">
        <f t="shared" si="21"/>
        <v>0</v>
      </c>
      <c r="N53" s="798">
        <f t="shared" si="21"/>
        <v>0</v>
      </c>
      <c r="O53" s="798">
        <f t="shared" si="21"/>
        <v>0</v>
      </c>
      <c r="P53" s="798">
        <f t="shared" si="21"/>
        <v>0</v>
      </c>
      <c r="Q53" s="798">
        <f t="shared" si="21"/>
        <v>109</v>
      </c>
      <c r="R53" s="801">
        <f t="shared" si="18"/>
        <v>822</v>
      </c>
      <c r="S53" s="799">
        <f t="shared" si="1"/>
        <v>50.451702571230015</v>
      </c>
      <c r="T53" s="793">
        <f t="shared" si="20"/>
        <v>0</v>
      </c>
    </row>
    <row r="54" spans="1:20" ht="18" customHeight="1">
      <c r="A54" s="828" t="s">
        <v>706</v>
      </c>
      <c r="B54" s="829" t="s">
        <v>705</v>
      </c>
      <c r="C54" s="798">
        <f t="shared" si="14"/>
        <v>100</v>
      </c>
      <c r="D54" s="798">
        <v>15</v>
      </c>
      <c r="E54" s="812">
        <v>85</v>
      </c>
      <c r="F54" s="812">
        <v>2</v>
      </c>
      <c r="G54" s="798"/>
      <c r="H54" s="798">
        <f t="shared" si="15"/>
        <v>98</v>
      </c>
      <c r="I54" s="798">
        <f t="shared" si="16"/>
        <v>91</v>
      </c>
      <c r="J54" s="812">
        <v>71</v>
      </c>
      <c r="K54" s="812">
        <v>0</v>
      </c>
      <c r="L54" s="812">
        <v>20</v>
      </c>
      <c r="M54" s="812"/>
      <c r="N54" s="812"/>
      <c r="O54" s="812"/>
      <c r="P54" s="813"/>
      <c r="Q54" s="834">
        <v>7</v>
      </c>
      <c r="R54" s="801">
        <f t="shared" si="18"/>
        <v>27</v>
      </c>
      <c r="S54" s="799">
        <f t="shared" si="1"/>
        <v>78.02197802197803</v>
      </c>
      <c r="T54" s="793">
        <f t="shared" si="20"/>
        <v>0</v>
      </c>
    </row>
    <row r="55" spans="1:20" ht="18" customHeight="1">
      <c r="A55" s="828" t="s">
        <v>704</v>
      </c>
      <c r="B55" s="829" t="s">
        <v>703</v>
      </c>
      <c r="C55" s="798">
        <f t="shared" si="14"/>
        <v>449</v>
      </c>
      <c r="D55" s="798">
        <v>253</v>
      </c>
      <c r="E55" s="812">
        <v>196</v>
      </c>
      <c r="F55" s="812">
        <v>7</v>
      </c>
      <c r="G55" s="798"/>
      <c r="H55" s="798">
        <f t="shared" si="15"/>
        <v>442</v>
      </c>
      <c r="I55" s="798">
        <f t="shared" si="16"/>
        <v>418</v>
      </c>
      <c r="J55" s="812">
        <v>158</v>
      </c>
      <c r="K55" s="812">
        <v>19</v>
      </c>
      <c r="L55" s="812">
        <v>241</v>
      </c>
      <c r="M55" s="812"/>
      <c r="N55" s="812"/>
      <c r="O55" s="812"/>
      <c r="P55" s="813"/>
      <c r="Q55" s="834">
        <v>24</v>
      </c>
      <c r="R55" s="801">
        <f t="shared" si="18"/>
        <v>265</v>
      </c>
      <c r="S55" s="799">
        <f t="shared" si="1"/>
        <v>42.3444976076555</v>
      </c>
      <c r="T55" s="793">
        <f t="shared" si="20"/>
        <v>0</v>
      </c>
    </row>
    <row r="56" spans="1:20" ht="18" customHeight="1">
      <c r="A56" s="828" t="s">
        <v>702</v>
      </c>
      <c r="B56" s="829" t="s">
        <v>701</v>
      </c>
      <c r="C56" s="798">
        <f t="shared" si="14"/>
        <v>469</v>
      </c>
      <c r="D56" s="798">
        <v>141</v>
      </c>
      <c r="E56" s="812">
        <v>328</v>
      </c>
      <c r="F56" s="812">
        <v>4</v>
      </c>
      <c r="G56" s="798"/>
      <c r="H56" s="798">
        <f t="shared" si="15"/>
        <v>465</v>
      </c>
      <c r="I56" s="798">
        <f t="shared" si="16"/>
        <v>417</v>
      </c>
      <c r="J56" s="812">
        <v>250</v>
      </c>
      <c r="K56" s="812">
        <v>1</v>
      </c>
      <c r="L56" s="812">
        <v>166</v>
      </c>
      <c r="M56" s="812"/>
      <c r="N56" s="812"/>
      <c r="O56" s="812"/>
      <c r="P56" s="813"/>
      <c r="Q56" s="834">
        <v>48</v>
      </c>
      <c r="R56" s="801">
        <f t="shared" si="18"/>
        <v>214</v>
      </c>
      <c r="S56" s="799">
        <f t="shared" si="1"/>
        <v>60.19184652278178</v>
      </c>
      <c r="T56" s="793">
        <f t="shared" si="20"/>
        <v>0</v>
      </c>
    </row>
    <row r="57" spans="1:20" ht="18" customHeight="1">
      <c r="A57" s="828" t="s">
        <v>700</v>
      </c>
      <c r="B57" s="829" t="s">
        <v>699</v>
      </c>
      <c r="C57" s="798">
        <f t="shared" si="14"/>
        <v>234</v>
      </c>
      <c r="D57" s="798">
        <v>107</v>
      </c>
      <c r="E57" s="812">
        <v>127</v>
      </c>
      <c r="F57" s="812">
        <v>1</v>
      </c>
      <c r="G57" s="798"/>
      <c r="H57" s="798">
        <f t="shared" si="15"/>
        <v>233</v>
      </c>
      <c r="I57" s="798">
        <f t="shared" si="16"/>
        <v>217</v>
      </c>
      <c r="J57" s="812">
        <v>98</v>
      </c>
      <c r="K57" s="812">
        <v>4</v>
      </c>
      <c r="L57" s="812">
        <v>115</v>
      </c>
      <c r="M57" s="812"/>
      <c r="N57" s="812"/>
      <c r="O57" s="812"/>
      <c r="P57" s="813"/>
      <c r="Q57" s="834">
        <v>16</v>
      </c>
      <c r="R57" s="801">
        <f t="shared" si="18"/>
        <v>131</v>
      </c>
      <c r="S57" s="799">
        <f t="shared" si="1"/>
        <v>47.004608294930875</v>
      </c>
      <c r="T57" s="793">
        <f t="shared" si="20"/>
        <v>0</v>
      </c>
    </row>
    <row r="58" spans="1:20" ht="18" customHeight="1">
      <c r="A58" s="828" t="s">
        <v>698</v>
      </c>
      <c r="B58" s="829" t="s">
        <v>697</v>
      </c>
      <c r="C58" s="798">
        <f t="shared" si="14"/>
        <v>311</v>
      </c>
      <c r="D58" s="798">
        <v>159</v>
      </c>
      <c r="E58" s="812">
        <v>152</v>
      </c>
      <c r="F58" s="812">
        <v>1</v>
      </c>
      <c r="G58" s="798"/>
      <c r="H58" s="798">
        <f t="shared" si="15"/>
        <v>310</v>
      </c>
      <c r="I58" s="798">
        <f t="shared" si="16"/>
        <v>296</v>
      </c>
      <c r="J58" s="812">
        <v>109</v>
      </c>
      <c r="K58" s="812">
        <v>16</v>
      </c>
      <c r="L58" s="812">
        <v>171</v>
      </c>
      <c r="M58" s="812"/>
      <c r="N58" s="812"/>
      <c r="O58" s="812"/>
      <c r="P58" s="813"/>
      <c r="Q58" s="834">
        <v>14</v>
      </c>
      <c r="R58" s="801">
        <f t="shared" si="18"/>
        <v>185</v>
      </c>
      <c r="S58" s="799">
        <f t="shared" si="1"/>
        <v>42.22972972972973</v>
      </c>
      <c r="T58" s="793">
        <f t="shared" si="20"/>
        <v>0</v>
      </c>
    </row>
    <row r="59" spans="1:20" ht="18" customHeight="1">
      <c r="A59" s="828" t="s">
        <v>76</v>
      </c>
      <c r="B59" s="829" t="s">
        <v>696</v>
      </c>
      <c r="C59" s="798">
        <f t="shared" si="14"/>
        <v>1623</v>
      </c>
      <c r="D59" s="798">
        <f>SUM(D60:D64)</f>
        <v>748</v>
      </c>
      <c r="E59" s="798">
        <f>SUM(E60:E64)</f>
        <v>875</v>
      </c>
      <c r="F59" s="798">
        <f>SUM(F60:F64)</f>
        <v>12</v>
      </c>
      <c r="G59" s="798">
        <f>SUM(G60:G64)</f>
        <v>0</v>
      </c>
      <c r="H59" s="798">
        <f t="shared" si="15"/>
        <v>1611</v>
      </c>
      <c r="I59" s="798">
        <f t="shared" si="16"/>
        <v>1513</v>
      </c>
      <c r="J59" s="798">
        <f aca="true" t="shared" si="22" ref="J59:Q59">SUM(J60:J64)</f>
        <v>713</v>
      </c>
      <c r="K59" s="798">
        <f t="shared" si="22"/>
        <v>4</v>
      </c>
      <c r="L59" s="798">
        <f t="shared" si="22"/>
        <v>610</v>
      </c>
      <c r="M59" s="798">
        <f t="shared" si="22"/>
        <v>149</v>
      </c>
      <c r="N59" s="798">
        <f t="shared" si="22"/>
        <v>0</v>
      </c>
      <c r="O59" s="798">
        <f t="shared" si="22"/>
        <v>0</v>
      </c>
      <c r="P59" s="798">
        <f t="shared" si="22"/>
        <v>37</v>
      </c>
      <c r="Q59" s="798">
        <f t="shared" si="22"/>
        <v>98</v>
      </c>
      <c r="R59" s="801">
        <f t="shared" si="18"/>
        <v>894</v>
      </c>
      <c r="S59" s="799">
        <f t="shared" si="1"/>
        <v>47.38929279577</v>
      </c>
      <c r="T59" s="793">
        <f t="shared" si="20"/>
        <v>0</v>
      </c>
    </row>
    <row r="60" spans="1:20" ht="18" customHeight="1">
      <c r="A60" s="828" t="s">
        <v>695</v>
      </c>
      <c r="B60" s="829" t="s">
        <v>694</v>
      </c>
      <c r="C60" s="798">
        <f t="shared" si="14"/>
        <v>198</v>
      </c>
      <c r="D60" s="798">
        <v>43</v>
      </c>
      <c r="E60" s="816">
        <v>155</v>
      </c>
      <c r="F60" s="816">
        <v>1</v>
      </c>
      <c r="G60" s="798"/>
      <c r="H60" s="798">
        <f t="shared" si="15"/>
        <v>197</v>
      </c>
      <c r="I60" s="798">
        <f t="shared" si="16"/>
        <v>182</v>
      </c>
      <c r="J60" s="816">
        <v>123</v>
      </c>
      <c r="K60" s="816">
        <v>0</v>
      </c>
      <c r="L60" s="816">
        <v>59</v>
      </c>
      <c r="M60" s="816">
        <v>0</v>
      </c>
      <c r="N60" s="816">
        <v>0</v>
      </c>
      <c r="O60" s="816">
        <v>0</v>
      </c>
      <c r="P60" s="816">
        <v>0</v>
      </c>
      <c r="Q60" s="816">
        <v>15</v>
      </c>
      <c r="R60" s="801">
        <f t="shared" si="18"/>
        <v>74</v>
      </c>
      <c r="S60" s="799">
        <f t="shared" si="1"/>
        <v>67.58241758241759</v>
      </c>
      <c r="T60" s="793">
        <f t="shared" si="20"/>
        <v>0</v>
      </c>
    </row>
    <row r="61" spans="1:20" ht="18" customHeight="1">
      <c r="A61" s="828" t="s">
        <v>693</v>
      </c>
      <c r="B61" s="829" t="s">
        <v>692</v>
      </c>
      <c r="C61" s="798">
        <f t="shared" si="14"/>
        <v>522</v>
      </c>
      <c r="D61" s="798">
        <v>315</v>
      </c>
      <c r="E61" s="816">
        <v>207</v>
      </c>
      <c r="F61" s="816">
        <v>1</v>
      </c>
      <c r="G61" s="798"/>
      <c r="H61" s="798">
        <f t="shared" si="15"/>
        <v>521</v>
      </c>
      <c r="I61" s="798">
        <f t="shared" si="16"/>
        <v>501</v>
      </c>
      <c r="J61" s="816">
        <v>186</v>
      </c>
      <c r="K61" s="816">
        <v>2</v>
      </c>
      <c r="L61" s="816">
        <v>289</v>
      </c>
      <c r="M61" s="816">
        <v>22</v>
      </c>
      <c r="N61" s="816">
        <v>0</v>
      </c>
      <c r="O61" s="816">
        <v>0</v>
      </c>
      <c r="P61" s="816">
        <v>2</v>
      </c>
      <c r="Q61" s="816">
        <v>20</v>
      </c>
      <c r="R61" s="801">
        <f t="shared" si="18"/>
        <v>333</v>
      </c>
      <c r="S61" s="799">
        <f t="shared" si="1"/>
        <v>37.5249500998004</v>
      </c>
      <c r="T61" s="793">
        <f t="shared" si="20"/>
        <v>0</v>
      </c>
    </row>
    <row r="62" spans="1:20" ht="18" customHeight="1">
      <c r="A62" s="828" t="s">
        <v>691</v>
      </c>
      <c r="B62" s="829" t="s">
        <v>690</v>
      </c>
      <c r="C62" s="798">
        <f t="shared" si="14"/>
        <v>155</v>
      </c>
      <c r="D62" s="798">
        <v>52</v>
      </c>
      <c r="E62" s="816">
        <v>103</v>
      </c>
      <c r="F62" s="816">
        <v>2</v>
      </c>
      <c r="G62" s="798"/>
      <c r="H62" s="798">
        <f t="shared" si="15"/>
        <v>153</v>
      </c>
      <c r="I62" s="798">
        <f t="shared" si="16"/>
        <v>137</v>
      </c>
      <c r="J62" s="816">
        <v>82</v>
      </c>
      <c r="K62" s="816">
        <v>0</v>
      </c>
      <c r="L62" s="816">
        <v>22</v>
      </c>
      <c r="M62" s="816">
        <v>33</v>
      </c>
      <c r="N62" s="816">
        <v>0</v>
      </c>
      <c r="O62" s="816">
        <v>0</v>
      </c>
      <c r="P62" s="816">
        <v>0</v>
      </c>
      <c r="Q62" s="816">
        <v>16</v>
      </c>
      <c r="R62" s="801">
        <f t="shared" si="18"/>
        <v>71</v>
      </c>
      <c r="S62" s="799">
        <f t="shared" si="1"/>
        <v>59.854014598540154</v>
      </c>
      <c r="T62" s="793">
        <f t="shared" si="20"/>
        <v>0</v>
      </c>
    </row>
    <row r="63" spans="1:20" ht="18" customHeight="1">
      <c r="A63" s="828" t="s">
        <v>689</v>
      </c>
      <c r="B63" s="829" t="s">
        <v>688</v>
      </c>
      <c r="C63" s="798">
        <f t="shared" si="14"/>
        <v>404</v>
      </c>
      <c r="D63" s="798">
        <v>211</v>
      </c>
      <c r="E63" s="816">
        <v>193</v>
      </c>
      <c r="F63" s="816">
        <v>0</v>
      </c>
      <c r="G63" s="798"/>
      <c r="H63" s="798">
        <f t="shared" si="15"/>
        <v>404</v>
      </c>
      <c r="I63" s="798">
        <f t="shared" si="16"/>
        <v>388</v>
      </c>
      <c r="J63" s="816">
        <v>162</v>
      </c>
      <c r="K63" s="816">
        <v>1</v>
      </c>
      <c r="L63" s="816">
        <v>130</v>
      </c>
      <c r="M63" s="816">
        <v>92</v>
      </c>
      <c r="N63" s="816">
        <v>0</v>
      </c>
      <c r="O63" s="816">
        <v>0</v>
      </c>
      <c r="P63" s="816">
        <v>3</v>
      </c>
      <c r="Q63" s="816">
        <v>16</v>
      </c>
      <c r="R63" s="801">
        <f t="shared" si="18"/>
        <v>241</v>
      </c>
      <c r="S63" s="799">
        <f t="shared" si="1"/>
        <v>42.01030927835052</v>
      </c>
      <c r="T63" s="793">
        <f t="shared" si="20"/>
        <v>0</v>
      </c>
    </row>
    <row r="64" spans="1:20" ht="18" customHeight="1">
      <c r="A64" s="828" t="s">
        <v>687</v>
      </c>
      <c r="B64" s="829" t="s">
        <v>686</v>
      </c>
      <c r="C64" s="798">
        <f t="shared" si="14"/>
        <v>344</v>
      </c>
      <c r="D64" s="798">
        <v>127</v>
      </c>
      <c r="E64" s="816">
        <v>217</v>
      </c>
      <c r="F64" s="816">
        <v>8</v>
      </c>
      <c r="G64" s="798"/>
      <c r="H64" s="798">
        <f t="shared" si="15"/>
        <v>336</v>
      </c>
      <c r="I64" s="798">
        <f t="shared" si="16"/>
        <v>305</v>
      </c>
      <c r="J64" s="816">
        <v>160</v>
      </c>
      <c r="K64" s="816">
        <v>1</v>
      </c>
      <c r="L64" s="816">
        <v>110</v>
      </c>
      <c r="M64" s="816">
        <v>2</v>
      </c>
      <c r="N64" s="816">
        <v>0</v>
      </c>
      <c r="O64" s="816">
        <v>0</v>
      </c>
      <c r="P64" s="816">
        <v>32</v>
      </c>
      <c r="Q64" s="816">
        <v>31</v>
      </c>
      <c r="R64" s="801">
        <f t="shared" si="18"/>
        <v>175</v>
      </c>
      <c r="S64" s="799">
        <f t="shared" si="1"/>
        <v>52.78688524590164</v>
      </c>
      <c r="T64" s="793">
        <f t="shared" si="20"/>
        <v>0</v>
      </c>
    </row>
    <row r="65" spans="1:20" ht="18" customHeight="1">
      <c r="A65" s="828" t="s">
        <v>77</v>
      </c>
      <c r="B65" s="829" t="s">
        <v>685</v>
      </c>
      <c r="C65" s="798">
        <f t="shared" si="14"/>
        <v>2584</v>
      </c>
      <c r="D65" s="798">
        <f>SUM(D66:D70)</f>
        <v>770</v>
      </c>
      <c r="E65" s="798">
        <f>SUM(E66:E70)</f>
        <v>1814</v>
      </c>
      <c r="F65" s="798">
        <f>SUM(F66:F70)</f>
        <v>9</v>
      </c>
      <c r="G65" s="798">
        <f>SUM(G66:G70)</f>
        <v>0</v>
      </c>
      <c r="H65" s="798">
        <f t="shared" si="15"/>
        <v>2575</v>
      </c>
      <c r="I65" s="798">
        <f t="shared" si="16"/>
        <v>2422</v>
      </c>
      <c r="J65" s="798">
        <f aca="true" t="shared" si="23" ref="J65:Q65">SUM(J66:J70)</f>
        <v>1142</v>
      </c>
      <c r="K65" s="798">
        <f t="shared" si="23"/>
        <v>20</v>
      </c>
      <c r="L65" s="798">
        <f t="shared" si="23"/>
        <v>1249</v>
      </c>
      <c r="M65" s="798">
        <f t="shared" si="23"/>
        <v>10</v>
      </c>
      <c r="N65" s="798">
        <f t="shared" si="23"/>
        <v>1</v>
      </c>
      <c r="O65" s="798">
        <f t="shared" si="23"/>
        <v>0</v>
      </c>
      <c r="P65" s="798">
        <f t="shared" si="23"/>
        <v>0</v>
      </c>
      <c r="Q65" s="798">
        <f t="shared" si="23"/>
        <v>153</v>
      </c>
      <c r="R65" s="801">
        <f t="shared" si="18"/>
        <v>1413</v>
      </c>
      <c r="S65" s="799">
        <f t="shared" si="1"/>
        <v>47.97687861271676</v>
      </c>
      <c r="T65" s="793">
        <f t="shared" si="20"/>
        <v>0</v>
      </c>
    </row>
    <row r="66" spans="1:20" ht="18" customHeight="1">
      <c r="A66" s="828" t="s">
        <v>684</v>
      </c>
      <c r="B66" s="835" t="s">
        <v>683</v>
      </c>
      <c r="C66" s="798">
        <f t="shared" si="14"/>
        <v>1187</v>
      </c>
      <c r="D66" s="798">
        <v>385</v>
      </c>
      <c r="E66" s="826">
        <v>802</v>
      </c>
      <c r="F66" s="826">
        <v>0</v>
      </c>
      <c r="G66" s="798">
        <v>0</v>
      </c>
      <c r="H66" s="798">
        <f t="shared" si="15"/>
        <v>1187</v>
      </c>
      <c r="I66" s="798">
        <f t="shared" si="16"/>
        <v>1166</v>
      </c>
      <c r="J66" s="826">
        <v>456</v>
      </c>
      <c r="K66" s="826">
        <v>2</v>
      </c>
      <c r="L66" s="826">
        <v>702</v>
      </c>
      <c r="M66" s="826">
        <v>6</v>
      </c>
      <c r="N66" s="826">
        <v>0</v>
      </c>
      <c r="O66" s="826">
        <v>0</v>
      </c>
      <c r="P66" s="826">
        <v>0</v>
      </c>
      <c r="Q66" s="826">
        <v>21</v>
      </c>
      <c r="R66" s="801">
        <f t="shared" si="18"/>
        <v>729</v>
      </c>
      <c r="S66" s="799">
        <f t="shared" si="1"/>
        <v>39.27958833619211</v>
      </c>
      <c r="T66" s="793">
        <f t="shared" si="20"/>
        <v>0</v>
      </c>
    </row>
    <row r="67" spans="1:20" ht="18" customHeight="1">
      <c r="A67" s="828" t="s">
        <v>682</v>
      </c>
      <c r="B67" s="835" t="s">
        <v>681</v>
      </c>
      <c r="C67" s="798">
        <f t="shared" si="14"/>
        <v>345</v>
      </c>
      <c r="D67" s="798">
        <v>78</v>
      </c>
      <c r="E67" s="826">
        <v>267</v>
      </c>
      <c r="F67" s="826">
        <v>2</v>
      </c>
      <c r="G67" s="798">
        <v>0</v>
      </c>
      <c r="H67" s="798">
        <f t="shared" si="15"/>
        <v>343</v>
      </c>
      <c r="I67" s="798">
        <f t="shared" si="16"/>
        <v>293</v>
      </c>
      <c r="J67" s="826">
        <v>148</v>
      </c>
      <c r="K67" s="826">
        <v>6</v>
      </c>
      <c r="L67" s="826">
        <v>139</v>
      </c>
      <c r="M67" s="826">
        <v>0</v>
      </c>
      <c r="N67" s="826">
        <v>0</v>
      </c>
      <c r="O67" s="826">
        <v>0</v>
      </c>
      <c r="P67" s="826">
        <v>0</v>
      </c>
      <c r="Q67" s="826">
        <v>50</v>
      </c>
      <c r="R67" s="801">
        <f t="shared" si="18"/>
        <v>189</v>
      </c>
      <c r="S67" s="799">
        <f t="shared" si="1"/>
        <v>52.55972696245734</v>
      </c>
      <c r="T67" s="793">
        <f t="shared" si="20"/>
        <v>0</v>
      </c>
    </row>
    <row r="68" spans="1:20" ht="18" customHeight="1">
      <c r="A68" s="828" t="s">
        <v>680</v>
      </c>
      <c r="B68" s="835" t="s">
        <v>679</v>
      </c>
      <c r="C68" s="798">
        <f t="shared" si="14"/>
        <v>436</v>
      </c>
      <c r="D68" s="798">
        <v>195</v>
      </c>
      <c r="E68" s="826">
        <v>241</v>
      </c>
      <c r="F68" s="826">
        <v>1</v>
      </c>
      <c r="G68" s="798">
        <v>0</v>
      </c>
      <c r="H68" s="798">
        <f t="shared" si="15"/>
        <v>435</v>
      </c>
      <c r="I68" s="798">
        <f t="shared" si="16"/>
        <v>368</v>
      </c>
      <c r="J68" s="826">
        <v>170</v>
      </c>
      <c r="K68" s="826">
        <v>2</v>
      </c>
      <c r="L68" s="826">
        <v>195</v>
      </c>
      <c r="M68" s="826">
        <v>0</v>
      </c>
      <c r="N68" s="826">
        <v>1</v>
      </c>
      <c r="O68" s="826">
        <v>0</v>
      </c>
      <c r="P68" s="826">
        <v>0</v>
      </c>
      <c r="Q68" s="826">
        <v>67</v>
      </c>
      <c r="R68" s="801">
        <f t="shared" si="18"/>
        <v>263</v>
      </c>
      <c r="S68" s="799">
        <f t="shared" si="1"/>
        <v>46.73913043478261</v>
      </c>
      <c r="T68" s="793">
        <f t="shared" si="20"/>
        <v>0</v>
      </c>
    </row>
    <row r="69" spans="1:20" ht="18" customHeight="1">
      <c r="A69" s="828" t="s">
        <v>678</v>
      </c>
      <c r="B69" s="835" t="s">
        <v>677</v>
      </c>
      <c r="C69" s="798">
        <f t="shared" si="14"/>
        <v>198</v>
      </c>
      <c r="D69" s="798">
        <v>84</v>
      </c>
      <c r="E69" s="826">
        <v>114</v>
      </c>
      <c r="F69" s="826">
        <v>3</v>
      </c>
      <c r="G69" s="798">
        <v>0</v>
      </c>
      <c r="H69" s="798">
        <f t="shared" si="15"/>
        <v>195</v>
      </c>
      <c r="I69" s="798">
        <f t="shared" si="16"/>
        <v>193</v>
      </c>
      <c r="J69" s="826">
        <v>100</v>
      </c>
      <c r="K69" s="826">
        <v>2</v>
      </c>
      <c r="L69" s="826">
        <v>91</v>
      </c>
      <c r="M69" s="826">
        <v>0</v>
      </c>
      <c r="N69" s="826">
        <v>0</v>
      </c>
      <c r="O69" s="826">
        <v>0</v>
      </c>
      <c r="P69" s="826">
        <v>0</v>
      </c>
      <c r="Q69" s="826">
        <v>2</v>
      </c>
      <c r="R69" s="801">
        <f t="shared" si="18"/>
        <v>93</v>
      </c>
      <c r="S69" s="799">
        <f t="shared" si="1"/>
        <v>52.84974093264248</v>
      </c>
      <c r="T69" s="793">
        <f t="shared" si="20"/>
        <v>0</v>
      </c>
    </row>
    <row r="70" spans="1:20" ht="18" customHeight="1">
      <c r="A70" s="828" t="s">
        <v>676</v>
      </c>
      <c r="B70" s="835" t="s">
        <v>675</v>
      </c>
      <c r="C70" s="798">
        <f t="shared" si="14"/>
        <v>418</v>
      </c>
      <c r="D70" s="798">
        <v>28</v>
      </c>
      <c r="E70" s="826">
        <v>390</v>
      </c>
      <c r="F70" s="826">
        <v>3</v>
      </c>
      <c r="G70" s="798">
        <v>0</v>
      </c>
      <c r="H70" s="798">
        <f t="shared" si="15"/>
        <v>415</v>
      </c>
      <c r="I70" s="798">
        <f t="shared" si="16"/>
        <v>402</v>
      </c>
      <c r="J70" s="826">
        <v>268</v>
      </c>
      <c r="K70" s="826">
        <v>8</v>
      </c>
      <c r="L70" s="826">
        <v>122</v>
      </c>
      <c r="M70" s="826">
        <v>4</v>
      </c>
      <c r="N70" s="826">
        <v>0</v>
      </c>
      <c r="O70" s="826">
        <v>0</v>
      </c>
      <c r="P70" s="826">
        <v>0</v>
      </c>
      <c r="Q70" s="826">
        <v>13</v>
      </c>
      <c r="R70" s="801">
        <f t="shared" si="18"/>
        <v>139</v>
      </c>
      <c r="S70" s="799">
        <f t="shared" si="1"/>
        <v>68.65671641791045</v>
      </c>
      <c r="T70" s="793">
        <f t="shared" si="20"/>
        <v>0</v>
      </c>
    </row>
    <row r="71" spans="1:20" ht="18" customHeight="1">
      <c r="A71" s="828" t="s">
        <v>78</v>
      </c>
      <c r="B71" s="829" t="s">
        <v>674</v>
      </c>
      <c r="C71" s="798">
        <f t="shared" si="14"/>
        <v>1298</v>
      </c>
      <c r="D71" s="798">
        <f>SUM(D72:D75)</f>
        <v>294</v>
      </c>
      <c r="E71" s="798">
        <f>SUM(E72:E75)</f>
        <v>1004</v>
      </c>
      <c r="F71" s="798">
        <f>SUM(F72:F75)</f>
        <v>12</v>
      </c>
      <c r="G71" s="798">
        <f>SUM(G72:G75)</f>
        <v>0</v>
      </c>
      <c r="H71" s="798">
        <f>I71+Q71</f>
        <v>1286</v>
      </c>
      <c r="I71" s="798">
        <f aca="true" t="shared" si="24" ref="I71:Q71">SUM(I72:I75)</f>
        <v>1233</v>
      </c>
      <c r="J71" s="798">
        <f t="shared" si="24"/>
        <v>801</v>
      </c>
      <c r="K71" s="798">
        <f t="shared" si="24"/>
        <v>2</v>
      </c>
      <c r="L71" s="798">
        <f t="shared" si="24"/>
        <v>406</v>
      </c>
      <c r="M71" s="798">
        <f t="shared" si="24"/>
        <v>2</v>
      </c>
      <c r="N71" s="798">
        <f t="shared" si="24"/>
        <v>0</v>
      </c>
      <c r="O71" s="798">
        <f t="shared" si="24"/>
        <v>0</v>
      </c>
      <c r="P71" s="798">
        <f t="shared" si="24"/>
        <v>22</v>
      </c>
      <c r="Q71" s="798">
        <f t="shared" si="24"/>
        <v>53</v>
      </c>
      <c r="R71" s="801">
        <f t="shared" si="18"/>
        <v>483</v>
      </c>
      <c r="S71" s="799">
        <f t="shared" si="1"/>
        <v>65.1257096512571</v>
      </c>
      <c r="T71" s="793">
        <f t="shared" si="20"/>
        <v>0</v>
      </c>
    </row>
    <row r="72" spans="1:20" ht="18" customHeight="1">
      <c r="A72" s="828" t="s">
        <v>673</v>
      </c>
      <c r="B72" s="829" t="s">
        <v>672</v>
      </c>
      <c r="C72" s="798">
        <f t="shared" si="14"/>
        <v>143</v>
      </c>
      <c r="D72" s="802">
        <v>32</v>
      </c>
      <c r="E72" s="812">
        <v>111</v>
      </c>
      <c r="F72" s="812"/>
      <c r="G72" s="798"/>
      <c r="H72" s="798">
        <f>I72+Q72</f>
        <v>143</v>
      </c>
      <c r="I72" s="798">
        <f>SUM(J72:P72)</f>
        <v>141</v>
      </c>
      <c r="J72" s="812">
        <v>80</v>
      </c>
      <c r="K72" s="812">
        <v>2</v>
      </c>
      <c r="L72" s="812">
        <v>57</v>
      </c>
      <c r="M72" s="812"/>
      <c r="N72" s="812"/>
      <c r="O72" s="812"/>
      <c r="P72" s="813">
        <v>2</v>
      </c>
      <c r="Q72" s="827">
        <v>2</v>
      </c>
      <c r="R72" s="801">
        <f t="shared" si="18"/>
        <v>61</v>
      </c>
      <c r="S72" s="799">
        <f t="shared" si="1"/>
        <v>58.156028368794324</v>
      </c>
      <c r="T72" s="793">
        <f t="shared" si="20"/>
        <v>0</v>
      </c>
    </row>
    <row r="73" spans="1:20" ht="18" customHeight="1">
      <c r="A73" s="828" t="s">
        <v>671</v>
      </c>
      <c r="B73" s="829" t="s">
        <v>670</v>
      </c>
      <c r="C73" s="798">
        <f t="shared" si="14"/>
        <v>234</v>
      </c>
      <c r="D73" s="802">
        <v>67</v>
      </c>
      <c r="E73" s="812">
        <v>167</v>
      </c>
      <c r="F73" s="812"/>
      <c r="G73" s="798"/>
      <c r="H73" s="798">
        <f>I73+Q73</f>
        <v>234</v>
      </c>
      <c r="I73" s="798">
        <f>SUM(J73:P73)</f>
        <v>222</v>
      </c>
      <c r="J73" s="812">
        <v>143</v>
      </c>
      <c r="K73" s="812">
        <v>0</v>
      </c>
      <c r="L73" s="812">
        <v>76</v>
      </c>
      <c r="M73" s="812">
        <v>1</v>
      </c>
      <c r="N73" s="812"/>
      <c r="O73" s="812"/>
      <c r="P73" s="813">
        <v>2</v>
      </c>
      <c r="Q73" s="827">
        <v>12</v>
      </c>
      <c r="R73" s="801">
        <f t="shared" si="18"/>
        <v>91</v>
      </c>
      <c r="S73" s="799">
        <f t="shared" si="1"/>
        <v>64.41441441441441</v>
      </c>
      <c r="T73" s="793">
        <f t="shared" si="20"/>
        <v>0</v>
      </c>
    </row>
    <row r="74" spans="1:20" ht="18" customHeight="1">
      <c r="A74" s="828" t="s">
        <v>669</v>
      </c>
      <c r="B74" s="829" t="s">
        <v>668</v>
      </c>
      <c r="C74" s="798">
        <f t="shared" si="14"/>
        <v>391</v>
      </c>
      <c r="D74" s="802">
        <v>95</v>
      </c>
      <c r="E74" s="812">
        <v>296</v>
      </c>
      <c r="F74" s="812"/>
      <c r="G74" s="798"/>
      <c r="H74" s="798">
        <f>I74+Q74</f>
        <v>391</v>
      </c>
      <c r="I74" s="798">
        <f>SUM(J74:P74)</f>
        <v>371</v>
      </c>
      <c r="J74" s="812">
        <v>236</v>
      </c>
      <c r="K74" s="812">
        <v>0</v>
      </c>
      <c r="L74" s="812">
        <v>118</v>
      </c>
      <c r="M74" s="812"/>
      <c r="N74" s="812"/>
      <c r="O74" s="812"/>
      <c r="P74" s="813">
        <v>17</v>
      </c>
      <c r="Q74" s="827">
        <v>20</v>
      </c>
      <c r="R74" s="801">
        <f t="shared" si="18"/>
        <v>155</v>
      </c>
      <c r="S74" s="799">
        <f t="shared" si="1"/>
        <v>63.61185983827493</v>
      </c>
      <c r="T74" s="793">
        <f t="shared" si="20"/>
        <v>0</v>
      </c>
    </row>
    <row r="75" spans="1:20" ht="18" customHeight="1">
      <c r="A75" s="828" t="s">
        <v>667</v>
      </c>
      <c r="B75" s="829" t="s">
        <v>666</v>
      </c>
      <c r="C75" s="798">
        <f t="shared" si="14"/>
        <v>530</v>
      </c>
      <c r="D75" s="802">
        <v>100</v>
      </c>
      <c r="E75" s="812">
        <v>430</v>
      </c>
      <c r="F75" s="812">
        <v>12</v>
      </c>
      <c r="G75" s="798"/>
      <c r="H75" s="798">
        <f>I75+Q75</f>
        <v>518</v>
      </c>
      <c r="I75" s="798">
        <f>SUM(J75:P75)</f>
        <v>499</v>
      </c>
      <c r="J75" s="812">
        <v>342</v>
      </c>
      <c r="K75" s="812"/>
      <c r="L75" s="812">
        <v>155</v>
      </c>
      <c r="M75" s="812">
        <v>1</v>
      </c>
      <c r="N75" s="812"/>
      <c r="O75" s="812"/>
      <c r="P75" s="813">
        <v>1</v>
      </c>
      <c r="Q75" s="827">
        <v>19</v>
      </c>
      <c r="R75" s="801">
        <f t="shared" si="18"/>
        <v>176</v>
      </c>
      <c r="S75" s="799">
        <f>(((J75+K75))/I75)*100</f>
        <v>68.5370741482966</v>
      </c>
      <c r="T75" s="793">
        <f t="shared" si="20"/>
        <v>0</v>
      </c>
    </row>
    <row r="76" spans="1:19" s="733" customFormat="1" ht="29.25" customHeight="1">
      <c r="A76" s="1431"/>
      <c r="B76" s="1431"/>
      <c r="C76" s="1431"/>
      <c r="D76" s="1431"/>
      <c r="E76" s="1431"/>
      <c r="F76" s="488"/>
      <c r="G76" s="488"/>
      <c r="H76" s="488"/>
      <c r="I76" s="488"/>
      <c r="J76" s="488"/>
      <c r="K76" s="488"/>
      <c r="L76" s="488"/>
      <c r="M76" s="488"/>
      <c r="N76" s="1438" t="str">
        <f>'Thong tin'!B8</f>
        <v>Trà Vinh, ngày 1 tháng 7 năm 2016</v>
      </c>
      <c r="O76" s="1438"/>
      <c r="P76" s="1438"/>
      <c r="Q76" s="1438"/>
      <c r="R76" s="1438"/>
      <c r="S76" s="1438"/>
    </row>
    <row r="77" spans="1:19" s="730" customFormat="1" ht="19.5" customHeight="1">
      <c r="A77" s="732"/>
      <c r="B77" s="1423" t="s">
        <v>4</v>
      </c>
      <c r="C77" s="1423"/>
      <c r="D77" s="1423"/>
      <c r="E77" s="1423"/>
      <c r="F77" s="731"/>
      <c r="G77" s="731"/>
      <c r="H77" s="731"/>
      <c r="I77" s="731"/>
      <c r="J77" s="731"/>
      <c r="K77" s="731"/>
      <c r="L77" s="731"/>
      <c r="M77" s="731"/>
      <c r="N77" s="1437" t="str">
        <f>'Thong tin'!B7</f>
        <v>PHÓ CỤC TRƯỞNG</v>
      </c>
      <c r="O77" s="1437"/>
      <c r="P77" s="1437"/>
      <c r="Q77" s="1437"/>
      <c r="R77" s="1437"/>
      <c r="S77" s="1437"/>
    </row>
    <row r="78" spans="1:19" ht="18.75">
      <c r="A78" s="479"/>
      <c r="B78" s="487"/>
      <c r="C78" s="487"/>
      <c r="D78" s="487"/>
      <c r="E78" s="485"/>
      <c r="F78" s="485"/>
      <c r="G78" s="485"/>
      <c r="H78" s="485"/>
      <c r="I78" s="485"/>
      <c r="J78" s="485"/>
      <c r="K78" s="485"/>
      <c r="L78" s="485"/>
      <c r="M78" s="485"/>
      <c r="N78" s="485"/>
      <c r="O78" s="485"/>
      <c r="P78" s="485"/>
      <c r="Q78" s="485"/>
      <c r="R78" s="485"/>
      <c r="S78" s="485"/>
    </row>
    <row r="79" spans="1:19" ht="18.75">
      <c r="A79" s="479"/>
      <c r="B79" s="479"/>
      <c r="C79" s="479"/>
      <c r="D79" s="485"/>
      <c r="E79" s="485"/>
      <c r="F79" s="485"/>
      <c r="G79" s="485"/>
      <c r="H79" s="485"/>
      <c r="I79" s="485"/>
      <c r="J79" s="485"/>
      <c r="K79" s="485"/>
      <c r="L79" s="485"/>
      <c r="M79" s="485"/>
      <c r="N79" s="485"/>
      <c r="O79" s="485"/>
      <c r="P79" s="485"/>
      <c r="Q79" s="485"/>
      <c r="R79" s="479"/>
      <c r="S79" s="479"/>
    </row>
    <row r="80" spans="1:19" ht="18.75">
      <c r="A80" s="479"/>
      <c r="B80" s="485"/>
      <c r="C80" s="485"/>
      <c r="D80" s="485"/>
      <c r="E80" s="485"/>
      <c r="F80" s="485"/>
      <c r="G80" s="485"/>
      <c r="H80" s="485"/>
      <c r="I80" s="485"/>
      <c r="J80" s="485"/>
      <c r="K80" s="485"/>
      <c r="L80" s="485"/>
      <c r="M80" s="485"/>
      <c r="N80" s="485"/>
      <c r="O80" s="485"/>
      <c r="P80" s="485"/>
      <c r="Q80" s="485"/>
      <c r="R80" s="485"/>
      <c r="S80" s="479"/>
    </row>
    <row r="81" spans="1:19" ht="15.75" customHeight="1">
      <c r="A81" s="729"/>
      <c r="B81" s="479"/>
      <c r="C81" s="479"/>
      <c r="D81" s="485"/>
      <c r="E81" s="485"/>
      <c r="F81" s="485"/>
      <c r="G81" s="485"/>
      <c r="H81" s="485"/>
      <c r="I81" s="485"/>
      <c r="J81" s="485"/>
      <c r="K81" s="485"/>
      <c r="L81" s="485"/>
      <c r="M81" s="485"/>
      <c r="N81" s="485"/>
      <c r="O81" s="485"/>
      <c r="P81" s="485"/>
      <c r="Q81" s="485"/>
      <c r="R81" s="479"/>
      <c r="S81" s="479"/>
    </row>
    <row r="82" spans="1:19" ht="15.75" customHeight="1">
      <c r="A82" s="479"/>
      <c r="B82" s="485"/>
      <c r="C82" s="485"/>
      <c r="D82" s="485"/>
      <c r="E82" s="485"/>
      <c r="F82" s="485"/>
      <c r="G82" s="485"/>
      <c r="H82" s="485"/>
      <c r="I82" s="485"/>
      <c r="J82" s="485"/>
      <c r="K82" s="485"/>
      <c r="L82" s="485"/>
      <c r="M82" s="485"/>
      <c r="N82" s="485"/>
      <c r="O82" s="485"/>
      <c r="P82" s="485"/>
      <c r="Q82" s="485"/>
      <c r="R82" s="479"/>
      <c r="S82" s="479"/>
    </row>
    <row r="83" spans="1:19" ht="18.75">
      <c r="A83" s="487"/>
      <c r="B83" s="487"/>
      <c r="C83" s="487"/>
      <c r="D83" s="487"/>
      <c r="E83" s="487"/>
      <c r="F83" s="487"/>
      <c r="G83" s="487"/>
      <c r="H83" s="487"/>
      <c r="I83" s="487"/>
      <c r="J83" s="487"/>
      <c r="K83" s="487"/>
      <c r="L83" s="487"/>
      <c r="M83" s="487"/>
      <c r="N83" s="487"/>
      <c r="O83" s="487"/>
      <c r="P83" s="487"/>
      <c r="Q83" s="479"/>
      <c r="R83" s="479"/>
      <c r="S83" s="479"/>
    </row>
    <row r="84" spans="1:19" ht="18.75">
      <c r="A84" s="479"/>
      <c r="B84" s="479"/>
      <c r="C84" s="479"/>
      <c r="D84" s="479"/>
      <c r="E84" s="479"/>
      <c r="F84" s="479"/>
      <c r="G84" s="479"/>
      <c r="H84" s="479"/>
      <c r="I84" s="479"/>
      <c r="J84" s="479"/>
      <c r="K84" s="479"/>
      <c r="L84" s="479"/>
      <c r="M84" s="479"/>
      <c r="N84" s="479"/>
      <c r="O84" s="479"/>
      <c r="P84" s="479"/>
      <c r="Q84" s="479"/>
      <c r="R84" s="479"/>
      <c r="S84" s="479"/>
    </row>
    <row r="85" spans="1:19" ht="18.75">
      <c r="A85" s="479"/>
      <c r="B85" s="1232" t="str">
        <f>'Thong tin'!B5</f>
        <v>Nhan Quốc Hải</v>
      </c>
      <c r="C85" s="1232"/>
      <c r="D85" s="1232"/>
      <c r="E85" s="1232"/>
      <c r="F85" s="479"/>
      <c r="G85" s="479"/>
      <c r="H85" s="479"/>
      <c r="I85" s="479"/>
      <c r="J85" s="479"/>
      <c r="K85" s="479"/>
      <c r="L85" s="479"/>
      <c r="M85" s="479"/>
      <c r="N85" s="1232" t="str">
        <f>'Thong tin'!B6</f>
        <v>Trần Việt Hồng</v>
      </c>
      <c r="O85" s="1232"/>
      <c r="P85" s="1232"/>
      <c r="Q85" s="1232"/>
      <c r="R85" s="1232"/>
      <c r="S85" s="1232"/>
    </row>
    <row r="86" spans="1:19" ht="18.75">
      <c r="A86" s="728"/>
      <c r="B86" s="728"/>
      <c r="C86" s="728"/>
      <c r="D86" s="728"/>
      <c r="E86" s="728"/>
      <c r="F86" s="728"/>
      <c r="G86" s="728"/>
      <c r="H86" s="728"/>
      <c r="I86" s="728"/>
      <c r="J86" s="728"/>
      <c r="K86" s="728"/>
      <c r="L86" s="728"/>
      <c r="M86" s="728"/>
      <c r="N86" s="728"/>
      <c r="O86" s="728"/>
      <c r="P86" s="728"/>
      <c r="Q86" s="728"/>
      <c r="R86" s="728"/>
      <c r="S86" s="728"/>
    </row>
  </sheetData>
  <sheetProtection/>
  <mergeCells count="31">
    <mergeCell ref="I7:P7"/>
    <mergeCell ref="E1:O1"/>
    <mergeCell ref="E2:O2"/>
    <mergeCell ref="E3:O3"/>
    <mergeCell ref="F6:F9"/>
    <mergeCell ref="G6:G9"/>
    <mergeCell ref="H6:Q6"/>
    <mergeCell ref="C6:E6"/>
    <mergeCell ref="P4:S4"/>
    <mergeCell ref="I8:I9"/>
    <mergeCell ref="D7:E7"/>
    <mergeCell ref="A2:D2"/>
    <mergeCell ref="P2:S2"/>
    <mergeCell ref="A3:D3"/>
    <mergeCell ref="C7:C9"/>
    <mergeCell ref="A76:E76"/>
    <mergeCell ref="B85:E85"/>
    <mergeCell ref="Q7:Q9"/>
    <mergeCell ref="N77:S77"/>
    <mergeCell ref="N85:S85"/>
    <mergeCell ref="D8:D9"/>
    <mergeCell ref="B77:E77"/>
    <mergeCell ref="A11:B11"/>
    <mergeCell ref="R6:R9"/>
    <mergeCell ref="A10:B10"/>
    <mergeCell ref="A6:B9"/>
    <mergeCell ref="H7:H9"/>
    <mergeCell ref="E8:E9"/>
    <mergeCell ref="J8:P8"/>
    <mergeCell ref="N76:S76"/>
    <mergeCell ref="S6:S9"/>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J85"/>
  <sheetViews>
    <sheetView showZeros="0" view="pageBreakPreview" zoomScale="80" zoomScaleNormal="85" zoomScaleSheetLayoutView="80" zoomScalePageLayoutView="0" workbookViewId="0" topLeftCell="A1">
      <selection activeCell="E1" sqref="E1:P1"/>
    </sheetView>
  </sheetViews>
  <sheetFormatPr defaultColWidth="9.00390625" defaultRowHeight="15.75"/>
  <cols>
    <col min="1" max="1" width="3.50390625" style="410" customWidth="1"/>
    <col min="2" max="2" width="12.875" style="410" customWidth="1"/>
    <col min="3" max="3" width="11.00390625" style="410" customWidth="1"/>
    <col min="4" max="4" width="10.25390625" style="410" customWidth="1"/>
    <col min="5" max="5" width="9.50390625" style="410" customWidth="1"/>
    <col min="6" max="6" width="8.375" style="410" customWidth="1"/>
    <col min="7" max="7" width="7.75390625" style="410" customWidth="1"/>
    <col min="8" max="8" width="9.375" style="410" customWidth="1"/>
    <col min="9" max="9" width="10.25390625" style="410" customWidth="1"/>
    <col min="10" max="10" width="8.625" style="410" customWidth="1"/>
    <col min="11" max="11" width="8.00390625" style="410" customWidth="1"/>
    <col min="12" max="12" width="5.875" style="410" customWidth="1"/>
    <col min="13" max="13" width="10.00390625" style="410" customWidth="1"/>
    <col min="14" max="14" width="8.50390625" style="410" customWidth="1"/>
    <col min="15" max="15" width="7.00390625" style="410" customWidth="1"/>
    <col min="16" max="16" width="6.375" style="410" customWidth="1"/>
    <col min="17" max="17" width="8.625" style="410" customWidth="1"/>
    <col min="18" max="18" width="9.00390625" style="410" customWidth="1"/>
    <col min="19" max="19" width="10.875" style="410" customWidth="1"/>
    <col min="20" max="20" width="6.75390625" style="410" customWidth="1"/>
    <col min="21" max="16384" width="9.00390625" style="410" customWidth="1"/>
  </cols>
  <sheetData>
    <row r="1" spans="1:20" ht="20.25" customHeight="1">
      <c r="A1" s="750" t="s">
        <v>35</v>
      </c>
      <c r="B1" s="750"/>
      <c r="C1" s="750"/>
      <c r="E1" s="1432" t="s">
        <v>784</v>
      </c>
      <c r="F1" s="1432"/>
      <c r="G1" s="1432"/>
      <c r="H1" s="1432"/>
      <c r="I1" s="1432"/>
      <c r="J1" s="1432"/>
      <c r="K1" s="1432"/>
      <c r="L1" s="1432"/>
      <c r="M1" s="1432"/>
      <c r="N1" s="1432"/>
      <c r="O1" s="1432"/>
      <c r="P1" s="1432"/>
      <c r="Q1" s="752" t="s">
        <v>566</v>
      </c>
      <c r="R1" s="748"/>
      <c r="S1" s="748"/>
      <c r="T1" s="748"/>
    </row>
    <row r="2" spans="1:20" ht="17.25" customHeight="1">
      <c r="A2" s="1439" t="s">
        <v>339</v>
      </c>
      <c r="B2" s="1439"/>
      <c r="C2" s="1439"/>
      <c r="D2" s="1439"/>
      <c r="E2" s="1433" t="s">
        <v>42</v>
      </c>
      <c r="F2" s="1433"/>
      <c r="G2" s="1433"/>
      <c r="H2" s="1433"/>
      <c r="I2" s="1433"/>
      <c r="J2" s="1433"/>
      <c r="K2" s="1433"/>
      <c r="L2" s="1433"/>
      <c r="M2" s="1433"/>
      <c r="N2" s="1433"/>
      <c r="O2" s="1433"/>
      <c r="P2" s="1433"/>
      <c r="Q2" s="1446" t="str">
        <f>'Thong tin'!B4</f>
        <v>CTHADS TRÀ VINH</v>
      </c>
      <c r="R2" s="1446"/>
      <c r="S2" s="1446"/>
      <c r="T2" s="1446"/>
    </row>
    <row r="3" spans="1:20" ht="18" customHeight="1">
      <c r="A3" s="1439" t="s">
        <v>340</v>
      </c>
      <c r="B3" s="1439"/>
      <c r="C3" s="1439"/>
      <c r="D3" s="1439"/>
      <c r="E3" s="1434" t="str">
        <f>'Thong tin'!B3</f>
        <v>09 tháng / năm 2016</v>
      </c>
      <c r="F3" s="1434"/>
      <c r="G3" s="1434"/>
      <c r="H3" s="1434"/>
      <c r="I3" s="1434"/>
      <c r="J3" s="1434"/>
      <c r="K3" s="1434"/>
      <c r="L3" s="1434"/>
      <c r="M3" s="1434"/>
      <c r="N3" s="1434"/>
      <c r="O3" s="1434"/>
      <c r="P3" s="1434"/>
      <c r="Q3" s="752" t="s">
        <v>462</v>
      </c>
      <c r="R3" s="751"/>
      <c r="S3" s="748"/>
      <c r="T3" s="748"/>
    </row>
    <row r="4" spans="1:20" ht="14.25" customHeight="1">
      <c r="A4" s="462" t="s">
        <v>215</v>
      </c>
      <c r="B4" s="750"/>
      <c r="C4" s="750"/>
      <c r="D4" s="750"/>
      <c r="E4" s="750"/>
      <c r="F4" s="750"/>
      <c r="G4" s="750"/>
      <c r="H4" s="750"/>
      <c r="I4" s="750"/>
      <c r="J4" s="750"/>
      <c r="K4" s="750"/>
      <c r="L4" s="750"/>
      <c r="M4" s="750"/>
      <c r="N4" s="750"/>
      <c r="O4" s="749"/>
      <c r="P4" s="749"/>
      <c r="Q4" s="1447" t="s">
        <v>404</v>
      </c>
      <c r="R4" s="1447"/>
      <c r="S4" s="1447"/>
      <c r="T4" s="1447"/>
    </row>
    <row r="5" spans="2:20" ht="21.75" customHeight="1">
      <c r="B5" s="24"/>
      <c r="C5" s="24"/>
      <c r="Q5" s="1450" t="s">
        <v>567</v>
      </c>
      <c r="R5" s="1450"/>
      <c r="S5" s="1450"/>
      <c r="T5" s="1450"/>
    </row>
    <row r="6" spans="1:36" ht="18.75" customHeight="1">
      <c r="A6" s="1281" t="s">
        <v>72</v>
      </c>
      <c r="B6" s="1281"/>
      <c r="C6" s="1426" t="s">
        <v>216</v>
      </c>
      <c r="D6" s="1426"/>
      <c r="E6" s="1426"/>
      <c r="F6" s="1428" t="s">
        <v>134</v>
      </c>
      <c r="G6" s="1428" t="s">
        <v>217</v>
      </c>
      <c r="H6" s="1435" t="s">
        <v>137</v>
      </c>
      <c r="I6" s="1435"/>
      <c r="J6" s="1435"/>
      <c r="K6" s="1435"/>
      <c r="L6" s="1435"/>
      <c r="M6" s="1435"/>
      <c r="N6" s="1435"/>
      <c r="O6" s="1435"/>
      <c r="P6" s="1435"/>
      <c r="Q6" s="1435"/>
      <c r="R6" s="1435"/>
      <c r="S6" s="1426" t="s">
        <v>349</v>
      </c>
      <c r="T6" s="1426" t="s">
        <v>769</v>
      </c>
      <c r="U6" s="427"/>
      <c r="V6" s="427"/>
      <c r="W6" s="427"/>
      <c r="X6" s="427"/>
      <c r="Y6" s="427"/>
      <c r="Z6" s="427"/>
      <c r="AA6" s="427"/>
      <c r="AB6" s="427"/>
      <c r="AC6" s="427"/>
      <c r="AD6" s="427"/>
      <c r="AE6" s="427"/>
      <c r="AF6" s="427"/>
      <c r="AG6" s="427"/>
      <c r="AH6" s="427"/>
      <c r="AI6" s="427"/>
      <c r="AJ6" s="427"/>
    </row>
    <row r="7" spans="1:36" s="747" customFormat="1" ht="21" customHeight="1">
      <c r="A7" s="1281"/>
      <c r="B7" s="1281"/>
      <c r="C7" s="1426" t="s">
        <v>51</v>
      </c>
      <c r="D7" s="1426" t="s">
        <v>7</v>
      </c>
      <c r="E7" s="1426"/>
      <c r="F7" s="1428"/>
      <c r="G7" s="1428"/>
      <c r="H7" s="1428" t="s">
        <v>137</v>
      </c>
      <c r="I7" s="1426" t="s">
        <v>138</v>
      </c>
      <c r="J7" s="1426"/>
      <c r="K7" s="1426"/>
      <c r="L7" s="1426"/>
      <c r="M7" s="1426"/>
      <c r="N7" s="1426"/>
      <c r="O7" s="1426"/>
      <c r="P7" s="1426"/>
      <c r="Q7" s="1426"/>
      <c r="R7" s="1428" t="s">
        <v>218</v>
      </c>
      <c r="S7" s="1426"/>
      <c r="T7" s="1426"/>
      <c r="U7" s="748"/>
      <c r="V7" s="748"/>
      <c r="W7" s="748"/>
      <c r="X7" s="748"/>
      <c r="Y7" s="748"/>
      <c r="Z7" s="748"/>
      <c r="AA7" s="748"/>
      <c r="AB7" s="748"/>
      <c r="AC7" s="748"/>
      <c r="AD7" s="748"/>
      <c r="AE7" s="748"/>
      <c r="AF7" s="748"/>
      <c r="AG7" s="748"/>
      <c r="AH7" s="748"/>
      <c r="AI7" s="748"/>
      <c r="AJ7" s="748"/>
    </row>
    <row r="8" spans="1:36" ht="21.75" customHeight="1">
      <c r="A8" s="1281"/>
      <c r="B8" s="1281"/>
      <c r="C8" s="1426"/>
      <c r="D8" s="1426" t="s">
        <v>219</v>
      </c>
      <c r="E8" s="1426" t="s">
        <v>220</v>
      </c>
      <c r="F8" s="1428"/>
      <c r="G8" s="1428"/>
      <c r="H8" s="1428"/>
      <c r="I8" s="1428" t="s">
        <v>768</v>
      </c>
      <c r="J8" s="1426" t="s">
        <v>7</v>
      </c>
      <c r="K8" s="1426"/>
      <c r="L8" s="1426"/>
      <c r="M8" s="1426"/>
      <c r="N8" s="1426"/>
      <c r="O8" s="1426"/>
      <c r="P8" s="1426"/>
      <c r="Q8" s="1426"/>
      <c r="R8" s="1428"/>
      <c r="S8" s="1426"/>
      <c r="T8" s="1426"/>
      <c r="U8" s="427"/>
      <c r="V8" s="427"/>
      <c r="W8" s="427"/>
      <c r="X8" s="427"/>
      <c r="Y8" s="427"/>
      <c r="Z8" s="427"/>
      <c r="AA8" s="427"/>
      <c r="AB8" s="427"/>
      <c r="AC8" s="427"/>
      <c r="AD8" s="427"/>
      <c r="AE8" s="427"/>
      <c r="AF8" s="427"/>
      <c r="AG8" s="427"/>
      <c r="AH8" s="427"/>
      <c r="AI8" s="427"/>
      <c r="AJ8" s="427"/>
    </row>
    <row r="9" spans="1:36" ht="84" customHeight="1">
      <c r="A9" s="1281"/>
      <c r="B9" s="1281"/>
      <c r="C9" s="1426"/>
      <c r="D9" s="1426"/>
      <c r="E9" s="1426"/>
      <c r="F9" s="1428"/>
      <c r="G9" s="1428"/>
      <c r="H9" s="1428"/>
      <c r="I9" s="1428"/>
      <c r="J9" s="735" t="s">
        <v>221</v>
      </c>
      <c r="K9" s="735" t="s">
        <v>222</v>
      </c>
      <c r="L9" s="735" t="s">
        <v>201</v>
      </c>
      <c r="M9" s="734" t="s">
        <v>142</v>
      </c>
      <c r="N9" s="734" t="s">
        <v>223</v>
      </c>
      <c r="O9" s="734" t="s">
        <v>146</v>
      </c>
      <c r="P9" s="734" t="s">
        <v>350</v>
      </c>
      <c r="Q9" s="734" t="s">
        <v>150</v>
      </c>
      <c r="R9" s="1428"/>
      <c r="S9" s="1426"/>
      <c r="T9" s="1426"/>
      <c r="U9" s="427"/>
      <c r="V9" s="427"/>
      <c r="W9" s="427"/>
      <c r="X9" s="427"/>
      <c r="Y9" s="427"/>
      <c r="Z9" s="427"/>
      <c r="AA9" s="427"/>
      <c r="AB9" s="427"/>
      <c r="AC9" s="427"/>
      <c r="AD9" s="427"/>
      <c r="AE9" s="427"/>
      <c r="AF9" s="427"/>
      <c r="AG9" s="427"/>
      <c r="AH9" s="427"/>
      <c r="AI9" s="427"/>
      <c r="AJ9" s="427"/>
    </row>
    <row r="10" spans="1:20" ht="17.25" customHeight="1">
      <c r="A10" s="1451" t="s">
        <v>6</v>
      </c>
      <c r="B10" s="1452"/>
      <c r="C10" s="746">
        <v>1</v>
      </c>
      <c r="D10" s="746">
        <v>2</v>
      </c>
      <c r="E10" s="746">
        <v>3</v>
      </c>
      <c r="F10" s="746">
        <v>4</v>
      </c>
      <c r="G10" s="746">
        <v>5</v>
      </c>
      <c r="H10" s="746">
        <v>6</v>
      </c>
      <c r="I10" s="746">
        <v>7</v>
      </c>
      <c r="J10" s="746">
        <v>8</v>
      </c>
      <c r="K10" s="746">
        <v>9</v>
      </c>
      <c r="L10" s="746" t="s">
        <v>101</v>
      </c>
      <c r="M10" s="746" t="s">
        <v>102</v>
      </c>
      <c r="N10" s="746" t="s">
        <v>103</v>
      </c>
      <c r="O10" s="746" t="s">
        <v>104</v>
      </c>
      <c r="P10" s="746" t="s">
        <v>105</v>
      </c>
      <c r="Q10" s="746" t="s">
        <v>352</v>
      </c>
      <c r="R10" s="746" t="s">
        <v>775</v>
      </c>
      <c r="S10" s="746" t="s">
        <v>774</v>
      </c>
      <c r="T10" s="745" t="s">
        <v>773</v>
      </c>
    </row>
    <row r="11" spans="1:21" ht="18" customHeight="1">
      <c r="A11" s="1444" t="s">
        <v>37</v>
      </c>
      <c r="B11" s="1445"/>
      <c r="C11" s="841">
        <f aca="true" t="shared" si="0" ref="C11:K11">+C12+C22</f>
        <v>683230162</v>
      </c>
      <c r="D11" s="841">
        <f t="shared" si="0"/>
        <v>471855609</v>
      </c>
      <c r="E11" s="841">
        <f t="shared" si="0"/>
        <v>211374553</v>
      </c>
      <c r="F11" s="841">
        <f t="shared" si="0"/>
        <v>15668576</v>
      </c>
      <c r="G11" s="841">
        <f t="shared" si="0"/>
        <v>0</v>
      </c>
      <c r="H11" s="841">
        <f t="shared" si="0"/>
        <v>667561586</v>
      </c>
      <c r="I11" s="841">
        <f t="shared" si="0"/>
        <v>619016843</v>
      </c>
      <c r="J11" s="841">
        <f t="shared" si="0"/>
        <v>90076283</v>
      </c>
      <c r="K11" s="841">
        <f t="shared" si="0"/>
        <v>21041511</v>
      </c>
      <c r="L11" s="841"/>
      <c r="M11" s="841">
        <f aca="true" t="shared" si="1" ref="M11:S11">+M12+M22</f>
        <v>471104604</v>
      </c>
      <c r="N11" s="841">
        <f t="shared" si="1"/>
        <v>15861057</v>
      </c>
      <c r="O11" s="841">
        <f t="shared" si="1"/>
        <v>202728</v>
      </c>
      <c r="P11" s="841">
        <f t="shared" si="1"/>
        <v>0</v>
      </c>
      <c r="Q11" s="841">
        <f t="shared" si="1"/>
        <v>20730660</v>
      </c>
      <c r="R11" s="841">
        <f t="shared" si="1"/>
        <v>48544743</v>
      </c>
      <c r="S11" s="841">
        <f t="shared" si="1"/>
        <v>556443792</v>
      </c>
      <c r="T11" s="842">
        <f aca="true" t="shared" si="2" ref="T11:T74">(((J11+K11+L11))/I11)*100</f>
        <v>17.950689913618394</v>
      </c>
      <c r="U11" s="794">
        <f>+C11-(F11+G11+H11)</f>
        <v>0</v>
      </c>
    </row>
    <row r="12" spans="1:21" ht="18" customHeight="1">
      <c r="A12" s="609" t="s">
        <v>0</v>
      </c>
      <c r="B12" s="609" t="s">
        <v>761</v>
      </c>
      <c r="C12" s="841">
        <f aca="true" t="shared" si="3" ref="C12:K12">SUM(C13:C21)</f>
        <v>122299918</v>
      </c>
      <c r="D12" s="841">
        <f t="shared" si="3"/>
        <v>103655338</v>
      </c>
      <c r="E12" s="841">
        <f t="shared" si="3"/>
        <v>18644580</v>
      </c>
      <c r="F12" s="841">
        <f t="shared" si="3"/>
        <v>90496</v>
      </c>
      <c r="G12" s="841">
        <f t="shared" si="3"/>
        <v>0</v>
      </c>
      <c r="H12" s="841">
        <f t="shared" si="3"/>
        <v>122209422</v>
      </c>
      <c r="I12" s="841">
        <f t="shared" si="3"/>
        <v>115631040</v>
      </c>
      <c r="J12" s="841">
        <f t="shared" si="3"/>
        <v>17866343</v>
      </c>
      <c r="K12" s="841">
        <f t="shared" si="3"/>
        <v>11654191</v>
      </c>
      <c r="L12" s="841"/>
      <c r="M12" s="841">
        <f aca="true" t="shared" si="4" ref="M12:S12">SUM(M13:M21)</f>
        <v>79032667</v>
      </c>
      <c r="N12" s="841">
        <f t="shared" si="4"/>
        <v>2689049</v>
      </c>
      <c r="O12" s="841">
        <f t="shared" si="4"/>
        <v>23750</v>
      </c>
      <c r="P12" s="841">
        <f t="shared" si="4"/>
        <v>0</v>
      </c>
      <c r="Q12" s="841">
        <f t="shared" si="4"/>
        <v>4365040</v>
      </c>
      <c r="R12" s="841">
        <f t="shared" si="4"/>
        <v>6578382</v>
      </c>
      <c r="S12" s="841">
        <f t="shared" si="4"/>
        <v>92688888</v>
      </c>
      <c r="T12" s="842">
        <f t="shared" si="2"/>
        <v>25.52993901983412</v>
      </c>
      <c r="U12" s="794">
        <f aca="true" t="shared" si="5" ref="U12:U75">+C12-(F12+G12+H12)</f>
        <v>0</v>
      </c>
    </row>
    <row r="13" spans="1:21" ht="18" customHeight="1">
      <c r="A13" s="609" t="s">
        <v>52</v>
      </c>
      <c r="B13" s="609" t="s">
        <v>644</v>
      </c>
      <c r="C13" s="841">
        <f aca="true" t="shared" si="6" ref="C13:C75">+D13+E13</f>
        <v>97768</v>
      </c>
      <c r="D13" s="841">
        <v>0</v>
      </c>
      <c r="E13" s="841">
        <v>97768</v>
      </c>
      <c r="F13" s="841"/>
      <c r="G13" s="841"/>
      <c r="H13" s="841">
        <f aca="true" t="shared" si="7" ref="H13:H36">SUM(I13,R13)</f>
        <v>97768</v>
      </c>
      <c r="I13" s="841">
        <f aca="true" t="shared" si="8" ref="I13:I36">SUM(J13:Q13)</f>
        <v>97768</v>
      </c>
      <c r="J13" s="841">
        <v>87768</v>
      </c>
      <c r="K13" s="841">
        <v>10000</v>
      </c>
      <c r="L13" s="841"/>
      <c r="M13" s="841"/>
      <c r="N13" s="841"/>
      <c r="O13" s="841"/>
      <c r="P13" s="841"/>
      <c r="Q13" s="841"/>
      <c r="R13" s="841"/>
      <c r="S13" s="843">
        <f aca="true" t="shared" si="9" ref="S13:S21">SUM(M13:R13)</f>
        <v>0</v>
      </c>
      <c r="T13" s="842">
        <f t="shared" si="2"/>
        <v>100</v>
      </c>
      <c r="U13" s="794">
        <f t="shared" si="5"/>
        <v>0</v>
      </c>
    </row>
    <row r="14" spans="1:21" ht="18" customHeight="1">
      <c r="A14" s="609" t="s">
        <v>53</v>
      </c>
      <c r="B14" s="609" t="s">
        <v>754</v>
      </c>
      <c r="C14" s="841">
        <f t="shared" si="6"/>
        <v>89255</v>
      </c>
      <c r="D14" s="841">
        <v>0</v>
      </c>
      <c r="E14" s="841">
        <v>89255</v>
      </c>
      <c r="F14" s="841"/>
      <c r="G14" s="841"/>
      <c r="H14" s="841">
        <f t="shared" si="7"/>
        <v>89255</v>
      </c>
      <c r="I14" s="841">
        <f t="shared" si="8"/>
        <v>89255</v>
      </c>
      <c r="J14" s="841">
        <v>89255</v>
      </c>
      <c r="K14" s="841"/>
      <c r="L14" s="841"/>
      <c r="M14" s="841"/>
      <c r="N14" s="841"/>
      <c r="O14" s="841"/>
      <c r="P14" s="841"/>
      <c r="Q14" s="841"/>
      <c r="R14" s="841"/>
      <c r="S14" s="843">
        <f t="shared" si="9"/>
        <v>0</v>
      </c>
      <c r="T14" s="842">
        <f t="shared" si="2"/>
        <v>100</v>
      </c>
      <c r="U14" s="794">
        <f t="shared" si="5"/>
        <v>0</v>
      </c>
    </row>
    <row r="15" spans="1:21" ht="18" customHeight="1">
      <c r="A15" s="609" t="s">
        <v>58</v>
      </c>
      <c r="B15" s="609" t="s">
        <v>753</v>
      </c>
      <c r="C15" s="841">
        <f t="shared" si="6"/>
        <v>10752692</v>
      </c>
      <c r="D15" s="841">
        <v>10324932</v>
      </c>
      <c r="E15" s="841">
        <v>427760</v>
      </c>
      <c r="F15" s="841"/>
      <c r="G15" s="841"/>
      <c r="H15" s="841">
        <f t="shared" si="7"/>
        <v>10752692</v>
      </c>
      <c r="I15" s="841">
        <f t="shared" si="8"/>
        <v>10746249</v>
      </c>
      <c r="J15" s="841">
        <v>92117</v>
      </c>
      <c r="K15" s="841"/>
      <c r="L15" s="841"/>
      <c r="M15" s="841">
        <v>9916043</v>
      </c>
      <c r="N15" s="841"/>
      <c r="O15" s="841">
        <v>23750</v>
      </c>
      <c r="P15" s="841"/>
      <c r="Q15" s="841">
        <v>714339</v>
      </c>
      <c r="R15" s="841">
        <v>6443</v>
      </c>
      <c r="S15" s="843">
        <f t="shared" si="9"/>
        <v>10660575</v>
      </c>
      <c r="T15" s="842">
        <f t="shared" si="2"/>
        <v>0.8572014290753919</v>
      </c>
      <c r="U15" s="794">
        <f t="shared" si="5"/>
        <v>0</v>
      </c>
    </row>
    <row r="16" spans="1:21" ht="18" customHeight="1">
      <c r="A16" s="609" t="s">
        <v>73</v>
      </c>
      <c r="B16" s="609" t="s">
        <v>752</v>
      </c>
      <c r="C16" s="841">
        <f t="shared" si="6"/>
        <v>54184407</v>
      </c>
      <c r="D16" s="841">
        <v>51255040</v>
      </c>
      <c r="E16" s="841">
        <v>2929367</v>
      </c>
      <c r="F16" s="841">
        <v>3191</v>
      </c>
      <c r="G16" s="841"/>
      <c r="H16" s="841">
        <f t="shared" si="7"/>
        <v>54181216</v>
      </c>
      <c r="I16" s="841">
        <f t="shared" si="8"/>
        <v>48533672</v>
      </c>
      <c r="J16" s="841">
        <v>4697435</v>
      </c>
      <c r="K16" s="841"/>
      <c r="L16" s="841"/>
      <c r="M16" s="841">
        <v>41791369</v>
      </c>
      <c r="N16" s="841">
        <v>2044868</v>
      </c>
      <c r="O16" s="841"/>
      <c r="P16" s="841"/>
      <c r="Q16" s="841"/>
      <c r="R16" s="841">
        <v>5647544</v>
      </c>
      <c r="S16" s="843">
        <f t="shared" si="9"/>
        <v>49483781</v>
      </c>
      <c r="T16" s="842">
        <f t="shared" si="2"/>
        <v>9.678713368318803</v>
      </c>
      <c r="U16" s="794">
        <f t="shared" si="5"/>
        <v>0</v>
      </c>
    </row>
    <row r="17" spans="1:21" ht="18" customHeight="1">
      <c r="A17" s="609" t="s">
        <v>74</v>
      </c>
      <c r="B17" s="838" t="s">
        <v>751</v>
      </c>
      <c r="C17" s="841">
        <f t="shared" si="6"/>
        <v>18323977</v>
      </c>
      <c r="D17" s="841">
        <v>13113232</v>
      </c>
      <c r="E17" s="841">
        <v>5210745</v>
      </c>
      <c r="F17" s="841"/>
      <c r="G17" s="841"/>
      <c r="H17" s="841">
        <f t="shared" si="7"/>
        <v>18323977</v>
      </c>
      <c r="I17" s="841">
        <f t="shared" si="8"/>
        <v>18190052</v>
      </c>
      <c r="J17" s="841">
        <v>2704555</v>
      </c>
      <c r="K17" s="841">
        <v>6400572</v>
      </c>
      <c r="L17" s="841"/>
      <c r="M17" s="841">
        <v>8987265</v>
      </c>
      <c r="N17" s="841"/>
      <c r="O17" s="841"/>
      <c r="P17" s="841"/>
      <c r="Q17" s="841">
        <v>97660</v>
      </c>
      <c r="R17" s="841">
        <v>133925</v>
      </c>
      <c r="S17" s="843">
        <f t="shared" si="9"/>
        <v>9218850</v>
      </c>
      <c r="T17" s="842">
        <f t="shared" si="2"/>
        <v>50.055530352524556</v>
      </c>
      <c r="U17" s="794">
        <f t="shared" si="5"/>
        <v>0</v>
      </c>
    </row>
    <row r="18" spans="1:21" ht="18" customHeight="1">
      <c r="A18" s="609" t="s">
        <v>75</v>
      </c>
      <c r="B18" s="609" t="s">
        <v>750</v>
      </c>
      <c r="C18" s="841">
        <f t="shared" si="6"/>
        <v>22640147</v>
      </c>
      <c r="D18" s="841">
        <v>14825857</v>
      </c>
      <c r="E18" s="841">
        <v>7814290</v>
      </c>
      <c r="F18" s="841">
        <v>87205</v>
      </c>
      <c r="G18" s="841"/>
      <c r="H18" s="841">
        <f t="shared" si="7"/>
        <v>22552942</v>
      </c>
      <c r="I18" s="841">
        <f t="shared" si="8"/>
        <v>22440832</v>
      </c>
      <c r="J18" s="841">
        <v>7756345</v>
      </c>
      <c r="K18" s="841">
        <v>632355</v>
      </c>
      <c r="L18" s="841"/>
      <c r="M18" s="841">
        <v>13450668</v>
      </c>
      <c r="N18" s="841">
        <v>601464</v>
      </c>
      <c r="O18" s="841"/>
      <c r="P18" s="841"/>
      <c r="Q18" s="841"/>
      <c r="R18" s="841">
        <v>112110</v>
      </c>
      <c r="S18" s="843">
        <f t="shared" si="9"/>
        <v>14164242</v>
      </c>
      <c r="T18" s="842">
        <f t="shared" si="2"/>
        <v>37.381412596467015</v>
      </c>
      <c r="U18" s="794">
        <f t="shared" si="5"/>
        <v>0</v>
      </c>
    </row>
    <row r="19" spans="1:21" ht="18" customHeight="1">
      <c r="A19" s="609" t="s">
        <v>76</v>
      </c>
      <c r="B19" s="609" t="s">
        <v>749</v>
      </c>
      <c r="C19" s="841">
        <f t="shared" si="6"/>
        <v>4246026</v>
      </c>
      <c r="D19" s="841">
        <v>2782274</v>
      </c>
      <c r="E19" s="841">
        <v>1463752</v>
      </c>
      <c r="F19" s="841">
        <v>100</v>
      </c>
      <c r="G19" s="841">
        <v>0</v>
      </c>
      <c r="H19" s="841">
        <f t="shared" si="7"/>
        <v>4245926</v>
      </c>
      <c r="I19" s="841">
        <f t="shared" si="8"/>
        <v>4138265</v>
      </c>
      <c r="J19" s="841">
        <v>629261</v>
      </c>
      <c r="K19" s="841">
        <v>48596</v>
      </c>
      <c r="L19" s="841"/>
      <c r="M19" s="841">
        <v>3438808</v>
      </c>
      <c r="N19" s="841">
        <v>21600</v>
      </c>
      <c r="O19" s="841"/>
      <c r="P19" s="841"/>
      <c r="Q19" s="841"/>
      <c r="R19" s="841">
        <v>107661</v>
      </c>
      <c r="S19" s="843">
        <f t="shared" si="9"/>
        <v>3568069</v>
      </c>
      <c r="T19" s="842">
        <f t="shared" si="2"/>
        <v>16.380222146237614</v>
      </c>
      <c r="U19" s="794">
        <f t="shared" si="5"/>
        <v>0</v>
      </c>
    </row>
    <row r="20" spans="1:21" ht="18" customHeight="1">
      <c r="A20" s="609" t="s">
        <v>77</v>
      </c>
      <c r="B20" s="609" t="s">
        <v>748</v>
      </c>
      <c r="C20" s="841">
        <f t="shared" si="6"/>
        <v>3429362</v>
      </c>
      <c r="D20" s="841">
        <v>3178807</v>
      </c>
      <c r="E20" s="841">
        <v>250555</v>
      </c>
      <c r="F20" s="841"/>
      <c r="G20" s="841"/>
      <c r="H20" s="841">
        <f t="shared" si="7"/>
        <v>3429362</v>
      </c>
      <c r="I20" s="841">
        <f t="shared" si="8"/>
        <v>3188842</v>
      </c>
      <c r="J20" s="841">
        <v>1663583</v>
      </c>
      <c r="K20" s="841">
        <v>73960</v>
      </c>
      <c r="L20" s="841"/>
      <c r="M20" s="841">
        <v>1190204</v>
      </c>
      <c r="N20" s="841">
        <v>21117</v>
      </c>
      <c r="O20" s="841"/>
      <c r="P20" s="841"/>
      <c r="Q20" s="841">
        <v>239978</v>
      </c>
      <c r="R20" s="841">
        <v>240520</v>
      </c>
      <c r="S20" s="843">
        <f t="shared" si="9"/>
        <v>1691819</v>
      </c>
      <c r="T20" s="842">
        <f t="shared" si="2"/>
        <v>54.488212335386955</v>
      </c>
      <c r="U20" s="794">
        <f t="shared" si="5"/>
        <v>0</v>
      </c>
    </row>
    <row r="21" spans="1:21" ht="18" customHeight="1">
      <c r="A21" s="609" t="s">
        <v>78</v>
      </c>
      <c r="B21" s="609" t="s">
        <v>747</v>
      </c>
      <c r="C21" s="841">
        <f t="shared" si="6"/>
        <v>8536284</v>
      </c>
      <c r="D21" s="841">
        <v>8175196</v>
      </c>
      <c r="E21" s="841">
        <v>361088</v>
      </c>
      <c r="F21" s="841"/>
      <c r="G21" s="841"/>
      <c r="H21" s="841">
        <f t="shared" si="7"/>
        <v>8536284</v>
      </c>
      <c r="I21" s="841">
        <f t="shared" si="8"/>
        <v>8206105</v>
      </c>
      <c r="J21" s="841">
        <v>146024</v>
      </c>
      <c r="K21" s="841">
        <v>4488708</v>
      </c>
      <c r="L21" s="841"/>
      <c r="M21" s="841">
        <v>258310</v>
      </c>
      <c r="N21" s="841"/>
      <c r="O21" s="841"/>
      <c r="P21" s="841"/>
      <c r="Q21" s="841">
        <v>3313063</v>
      </c>
      <c r="R21" s="841">
        <v>330179</v>
      </c>
      <c r="S21" s="843">
        <f t="shared" si="9"/>
        <v>3901552</v>
      </c>
      <c r="T21" s="842">
        <f t="shared" si="2"/>
        <v>56.47907259290492</v>
      </c>
      <c r="U21" s="794">
        <f t="shared" si="5"/>
        <v>0</v>
      </c>
    </row>
    <row r="22" spans="1:21" ht="18" customHeight="1">
      <c r="A22" s="609" t="s">
        <v>1</v>
      </c>
      <c r="B22" s="609" t="s">
        <v>19</v>
      </c>
      <c r="C22" s="841">
        <f t="shared" si="6"/>
        <v>560930244</v>
      </c>
      <c r="D22" s="841">
        <f>SUM(D23,D31,D37,D42,D47,D53,D59,D65,D71)</f>
        <v>368200271</v>
      </c>
      <c r="E22" s="841">
        <f>SUM(E23,E31,E37,E42,E47,E53,E59,E65,E71)</f>
        <v>192729973</v>
      </c>
      <c r="F22" s="841">
        <f>SUM(F23,F31,F37,F42,F47,F53,F59,F65,F71)</f>
        <v>15578080</v>
      </c>
      <c r="G22" s="841">
        <f>SUM(G23,G31,G37,G42,G47,G53,G59,G65,G71)</f>
        <v>0</v>
      </c>
      <c r="H22" s="841">
        <f t="shared" si="7"/>
        <v>545352164</v>
      </c>
      <c r="I22" s="841">
        <f t="shared" si="8"/>
        <v>503385803</v>
      </c>
      <c r="J22" s="841">
        <f>SUM(J23,J31,J37,J42,J47,J53,J59,J65,J71)</f>
        <v>72209940</v>
      </c>
      <c r="K22" s="841">
        <f>SUM(K23,K31,K37,K42,K47,K53,K59,K65,K71)</f>
        <v>9387320</v>
      </c>
      <c r="L22" s="841"/>
      <c r="M22" s="841">
        <f aca="true" t="shared" si="10" ref="M22:S22">SUM(M23,M31,M37,M42,M47,M53,M59,M65,M71)</f>
        <v>392071937</v>
      </c>
      <c r="N22" s="841">
        <f t="shared" si="10"/>
        <v>13172008</v>
      </c>
      <c r="O22" s="841">
        <f t="shared" si="10"/>
        <v>178978</v>
      </c>
      <c r="P22" s="841">
        <f t="shared" si="10"/>
        <v>0</v>
      </c>
      <c r="Q22" s="841">
        <f t="shared" si="10"/>
        <v>16365620</v>
      </c>
      <c r="R22" s="841">
        <f t="shared" si="10"/>
        <v>41966361</v>
      </c>
      <c r="S22" s="841">
        <f t="shared" si="10"/>
        <v>463754904</v>
      </c>
      <c r="T22" s="842">
        <f t="shared" si="2"/>
        <v>16.209686390380778</v>
      </c>
      <c r="U22" s="794">
        <f t="shared" si="5"/>
        <v>0</v>
      </c>
    </row>
    <row r="23" spans="1:21" ht="18" customHeight="1">
      <c r="A23" s="609" t="s">
        <v>52</v>
      </c>
      <c r="B23" s="609" t="s">
        <v>746</v>
      </c>
      <c r="C23" s="841">
        <f t="shared" si="6"/>
        <v>178682745</v>
      </c>
      <c r="D23" s="841">
        <f>SUM(D24:D30)</f>
        <v>126366488</v>
      </c>
      <c r="E23" s="841">
        <f>SUM(E24:E30)</f>
        <v>52316257</v>
      </c>
      <c r="F23" s="841">
        <f>SUM(F24:F30)</f>
        <v>6580301</v>
      </c>
      <c r="G23" s="841">
        <f>SUM(G24:G30)</f>
        <v>0</v>
      </c>
      <c r="H23" s="841">
        <f t="shared" si="7"/>
        <v>172102444</v>
      </c>
      <c r="I23" s="841">
        <f t="shared" si="8"/>
        <v>163189836</v>
      </c>
      <c r="J23" s="841">
        <f>SUM(J24:J30)</f>
        <v>28140004</v>
      </c>
      <c r="K23" s="841">
        <f>SUM(K24:K30)</f>
        <v>2639480</v>
      </c>
      <c r="L23" s="841"/>
      <c r="M23" s="841">
        <f aca="true" t="shared" si="11" ref="M23:R23">SUM(M24:M30)</f>
        <v>118319830</v>
      </c>
      <c r="N23" s="841">
        <f t="shared" si="11"/>
        <v>6561018</v>
      </c>
      <c r="O23" s="841">
        <f t="shared" si="11"/>
        <v>0</v>
      </c>
      <c r="P23" s="841">
        <f t="shared" si="11"/>
        <v>0</v>
      </c>
      <c r="Q23" s="841">
        <f t="shared" si="11"/>
        <v>7529504</v>
      </c>
      <c r="R23" s="841">
        <f t="shared" si="11"/>
        <v>8912608</v>
      </c>
      <c r="S23" s="843">
        <f aca="true" t="shared" si="12" ref="S23:S36">SUM(M23:R23)</f>
        <v>141322960</v>
      </c>
      <c r="T23" s="842">
        <f t="shared" si="2"/>
        <v>18.86115260266577</v>
      </c>
      <c r="U23" s="794">
        <f t="shared" si="5"/>
        <v>0</v>
      </c>
    </row>
    <row r="24" spans="1:21" ht="18" customHeight="1">
      <c r="A24" s="609" t="s">
        <v>54</v>
      </c>
      <c r="B24" s="609" t="s">
        <v>745</v>
      </c>
      <c r="C24" s="841">
        <f t="shared" si="6"/>
        <v>1614809</v>
      </c>
      <c r="D24" s="844">
        <f>277442</f>
        <v>277442</v>
      </c>
      <c r="E24" s="844">
        <v>1337367</v>
      </c>
      <c r="F24" s="844">
        <v>180200</v>
      </c>
      <c r="G24" s="841"/>
      <c r="H24" s="841">
        <f t="shared" si="7"/>
        <v>1434609</v>
      </c>
      <c r="I24" s="841">
        <f t="shared" si="8"/>
        <v>1141483</v>
      </c>
      <c r="J24" s="844">
        <v>989052</v>
      </c>
      <c r="K24" s="844">
        <v>53104</v>
      </c>
      <c r="L24" s="844">
        <v>0</v>
      </c>
      <c r="M24" s="844">
        <v>99327</v>
      </c>
      <c r="N24" s="844"/>
      <c r="O24" s="844"/>
      <c r="P24" s="845">
        <v>0</v>
      </c>
      <c r="Q24" s="846">
        <v>0</v>
      </c>
      <c r="R24" s="846">
        <v>293126</v>
      </c>
      <c r="S24" s="843">
        <f t="shared" si="12"/>
        <v>392453</v>
      </c>
      <c r="T24" s="842">
        <f t="shared" si="2"/>
        <v>91.29842494369167</v>
      </c>
      <c r="U24" s="794">
        <f t="shared" si="5"/>
        <v>0</v>
      </c>
    </row>
    <row r="25" spans="1:21" ht="18" customHeight="1">
      <c r="A25" s="609" t="s">
        <v>55</v>
      </c>
      <c r="B25" s="609" t="s">
        <v>744</v>
      </c>
      <c r="C25" s="841">
        <f t="shared" si="6"/>
        <v>29621839</v>
      </c>
      <c r="D25" s="844">
        <f>19377152</f>
        <v>19377152</v>
      </c>
      <c r="E25" s="844">
        <v>10244687</v>
      </c>
      <c r="F25" s="844">
        <v>3393385</v>
      </c>
      <c r="G25" s="841"/>
      <c r="H25" s="841">
        <f t="shared" si="7"/>
        <v>26228454</v>
      </c>
      <c r="I25" s="841">
        <f t="shared" si="8"/>
        <v>24593752</v>
      </c>
      <c r="J25" s="844">
        <v>5301521</v>
      </c>
      <c r="K25" s="844">
        <v>260138</v>
      </c>
      <c r="L25" s="844">
        <v>0</v>
      </c>
      <c r="M25" s="844">
        <v>11807633</v>
      </c>
      <c r="N25" s="844">
        <v>883910</v>
      </c>
      <c r="O25" s="844"/>
      <c r="P25" s="845">
        <v>0</v>
      </c>
      <c r="Q25" s="846">
        <f>6340550</f>
        <v>6340550</v>
      </c>
      <c r="R25" s="846">
        <v>1634702</v>
      </c>
      <c r="S25" s="843">
        <f t="shared" si="12"/>
        <v>20666795</v>
      </c>
      <c r="T25" s="842">
        <f t="shared" si="2"/>
        <v>22.614113535828125</v>
      </c>
      <c r="U25" s="794">
        <f t="shared" si="5"/>
        <v>0</v>
      </c>
    </row>
    <row r="26" spans="1:21" ht="18" customHeight="1">
      <c r="A26" s="609" t="s">
        <v>141</v>
      </c>
      <c r="B26" s="609" t="s">
        <v>743</v>
      </c>
      <c r="C26" s="841">
        <f t="shared" si="6"/>
        <v>37383575</v>
      </c>
      <c r="D26" s="844">
        <v>31501983</v>
      </c>
      <c r="E26" s="844">
        <v>5881592</v>
      </c>
      <c r="F26" s="844"/>
      <c r="G26" s="841"/>
      <c r="H26" s="841">
        <f t="shared" si="7"/>
        <v>37383575</v>
      </c>
      <c r="I26" s="841">
        <f t="shared" si="8"/>
        <v>36894879</v>
      </c>
      <c r="J26" s="844">
        <v>10845388</v>
      </c>
      <c r="K26" s="844">
        <v>1052091</v>
      </c>
      <c r="L26" s="844">
        <v>0</v>
      </c>
      <c r="M26" s="844">
        <v>24811368</v>
      </c>
      <c r="N26" s="844">
        <v>186032</v>
      </c>
      <c r="O26" s="844"/>
      <c r="P26" s="845">
        <v>0</v>
      </c>
      <c r="Q26" s="846">
        <v>0</v>
      </c>
      <c r="R26" s="846">
        <v>488696</v>
      </c>
      <c r="S26" s="843">
        <f t="shared" si="12"/>
        <v>25486096</v>
      </c>
      <c r="T26" s="842">
        <f t="shared" si="2"/>
        <v>32.24696576454418</v>
      </c>
      <c r="U26" s="794">
        <f t="shared" si="5"/>
        <v>0</v>
      </c>
    </row>
    <row r="27" spans="1:21" ht="18" customHeight="1">
      <c r="A27" s="609" t="s">
        <v>143</v>
      </c>
      <c r="B27" s="609" t="s">
        <v>742</v>
      </c>
      <c r="C27" s="841">
        <f t="shared" si="6"/>
        <v>36859328</v>
      </c>
      <c r="D27" s="844">
        <v>21826598</v>
      </c>
      <c r="E27" s="844">
        <v>15032730</v>
      </c>
      <c r="F27" s="844"/>
      <c r="G27" s="841"/>
      <c r="H27" s="841">
        <f t="shared" si="7"/>
        <v>36859328</v>
      </c>
      <c r="I27" s="841">
        <f t="shared" si="8"/>
        <v>35605070</v>
      </c>
      <c r="J27" s="844">
        <f>2127454+6897</f>
        <v>2134351</v>
      </c>
      <c r="K27" s="844">
        <v>1040649</v>
      </c>
      <c r="L27" s="844">
        <v>0</v>
      </c>
      <c r="M27" s="844">
        <f>31569185-6897</f>
        <v>31562288</v>
      </c>
      <c r="N27" s="844">
        <v>102625</v>
      </c>
      <c r="O27" s="844"/>
      <c r="P27" s="845">
        <v>0</v>
      </c>
      <c r="Q27" s="846">
        <v>765157</v>
      </c>
      <c r="R27" s="846">
        <v>1254258</v>
      </c>
      <c r="S27" s="843">
        <f t="shared" si="12"/>
        <v>33684328</v>
      </c>
      <c r="T27" s="842">
        <f t="shared" si="2"/>
        <v>8.917269366413267</v>
      </c>
      <c r="U27" s="794">
        <f t="shared" si="5"/>
        <v>0</v>
      </c>
    </row>
    <row r="28" spans="1:21" ht="18" customHeight="1">
      <c r="A28" s="609" t="s">
        <v>145</v>
      </c>
      <c r="B28" s="609" t="s">
        <v>741</v>
      </c>
      <c r="C28" s="841">
        <f t="shared" si="6"/>
        <v>31938098</v>
      </c>
      <c r="D28" s="844">
        <v>24042107</v>
      </c>
      <c r="E28" s="844">
        <f>7895986+5</f>
        <v>7895991</v>
      </c>
      <c r="F28" s="844">
        <v>42000</v>
      </c>
      <c r="G28" s="841"/>
      <c r="H28" s="841">
        <f t="shared" si="7"/>
        <v>31896098</v>
      </c>
      <c r="I28" s="841">
        <f t="shared" si="8"/>
        <v>27747250</v>
      </c>
      <c r="J28" s="844">
        <v>3461099</v>
      </c>
      <c r="K28" s="844">
        <v>86868</v>
      </c>
      <c r="L28" s="844">
        <v>0</v>
      </c>
      <c r="M28" s="844">
        <v>23552575</v>
      </c>
      <c r="N28" s="844">
        <v>646708</v>
      </c>
      <c r="O28" s="844"/>
      <c r="P28" s="845">
        <v>0</v>
      </c>
      <c r="Q28" s="846">
        <v>0</v>
      </c>
      <c r="R28" s="846">
        <v>4148848</v>
      </c>
      <c r="S28" s="843">
        <f t="shared" si="12"/>
        <v>28348131</v>
      </c>
      <c r="T28" s="842">
        <f t="shared" si="2"/>
        <v>12.786733820468696</v>
      </c>
      <c r="U28" s="794">
        <f t="shared" si="5"/>
        <v>0</v>
      </c>
    </row>
    <row r="29" spans="1:21" ht="18" customHeight="1">
      <c r="A29" s="609" t="s">
        <v>147</v>
      </c>
      <c r="B29" s="609" t="s">
        <v>740</v>
      </c>
      <c r="C29" s="841">
        <f t="shared" si="6"/>
        <v>23486902</v>
      </c>
      <c r="D29" s="844">
        <v>13336839</v>
      </c>
      <c r="E29" s="847">
        <v>10150063</v>
      </c>
      <c r="F29" s="847">
        <v>98430</v>
      </c>
      <c r="G29" s="841"/>
      <c r="H29" s="841">
        <f t="shared" si="7"/>
        <v>23388472</v>
      </c>
      <c r="I29" s="841">
        <f t="shared" si="8"/>
        <v>22583317</v>
      </c>
      <c r="J29" s="847">
        <v>2791946</v>
      </c>
      <c r="K29" s="847">
        <v>144523</v>
      </c>
      <c r="L29" s="847">
        <v>0</v>
      </c>
      <c r="M29" s="847">
        <v>14984107</v>
      </c>
      <c r="N29" s="847">
        <v>4662741</v>
      </c>
      <c r="O29" s="847"/>
      <c r="P29" s="848">
        <v>0</v>
      </c>
      <c r="Q29" s="849">
        <v>0</v>
      </c>
      <c r="R29" s="846">
        <v>805155</v>
      </c>
      <c r="S29" s="843">
        <f t="shared" si="12"/>
        <v>20452003</v>
      </c>
      <c r="T29" s="842">
        <f t="shared" si="2"/>
        <v>13.002824164404192</v>
      </c>
      <c r="U29" s="794">
        <f t="shared" si="5"/>
        <v>0</v>
      </c>
    </row>
    <row r="30" spans="1:21" ht="18" customHeight="1">
      <c r="A30" s="609" t="s">
        <v>149</v>
      </c>
      <c r="B30" s="609" t="s">
        <v>739</v>
      </c>
      <c r="C30" s="841">
        <f t="shared" si="6"/>
        <v>17778194</v>
      </c>
      <c r="D30" s="844">
        <v>16004367</v>
      </c>
      <c r="E30" s="844">
        <v>1773827</v>
      </c>
      <c r="F30" s="844">
        <v>2866286</v>
      </c>
      <c r="G30" s="841"/>
      <c r="H30" s="841">
        <f t="shared" si="7"/>
        <v>14911908</v>
      </c>
      <c r="I30" s="841">
        <f t="shared" si="8"/>
        <v>14624085</v>
      </c>
      <c r="J30" s="844">
        <v>2616647</v>
      </c>
      <c r="K30" s="844">
        <v>2107</v>
      </c>
      <c r="L30" s="844">
        <v>0</v>
      </c>
      <c r="M30" s="844">
        <v>11502532</v>
      </c>
      <c r="N30" s="844">
        <v>79002</v>
      </c>
      <c r="O30" s="844"/>
      <c r="P30" s="845">
        <v>0</v>
      </c>
      <c r="Q30" s="846">
        <v>423797</v>
      </c>
      <c r="R30" s="846">
        <v>287823</v>
      </c>
      <c r="S30" s="843">
        <f t="shared" si="12"/>
        <v>12293154</v>
      </c>
      <c r="T30" s="842">
        <f t="shared" si="2"/>
        <v>17.907130599965743</v>
      </c>
      <c r="U30" s="794">
        <f t="shared" si="5"/>
        <v>0</v>
      </c>
    </row>
    <row r="31" spans="1:21" ht="18" customHeight="1">
      <c r="A31" s="609" t="s">
        <v>53</v>
      </c>
      <c r="B31" s="609" t="s">
        <v>738</v>
      </c>
      <c r="C31" s="841">
        <f t="shared" si="6"/>
        <v>57935717</v>
      </c>
      <c r="D31" s="841">
        <f>SUM(D32:D36)</f>
        <v>36910577</v>
      </c>
      <c r="E31" s="841">
        <f>SUM(E32:E36)</f>
        <v>21025140</v>
      </c>
      <c r="F31" s="841">
        <f>SUM(F32:F36)</f>
        <v>1735344</v>
      </c>
      <c r="G31" s="841">
        <f>SUM(G32:G36)</f>
        <v>0</v>
      </c>
      <c r="H31" s="841">
        <f t="shared" si="7"/>
        <v>56200373</v>
      </c>
      <c r="I31" s="841">
        <f t="shared" si="8"/>
        <v>53365115</v>
      </c>
      <c r="J31" s="841">
        <f>SUM(J32:J36)</f>
        <v>7380080</v>
      </c>
      <c r="K31" s="841">
        <f>SUM(K32:K36)</f>
        <v>926830</v>
      </c>
      <c r="L31" s="841"/>
      <c r="M31" s="841">
        <f aca="true" t="shared" si="13" ref="M31:R31">SUM(M32:M36)</f>
        <v>34572315</v>
      </c>
      <c r="N31" s="841">
        <f t="shared" si="13"/>
        <v>3696048</v>
      </c>
      <c r="O31" s="841">
        <f t="shared" si="13"/>
        <v>42847</v>
      </c>
      <c r="P31" s="841">
        <f t="shared" si="13"/>
        <v>0</v>
      </c>
      <c r="Q31" s="841">
        <f t="shared" si="13"/>
        <v>6746995</v>
      </c>
      <c r="R31" s="841">
        <f t="shared" si="13"/>
        <v>2835258</v>
      </c>
      <c r="S31" s="843">
        <f t="shared" si="12"/>
        <v>47893463</v>
      </c>
      <c r="T31" s="842">
        <f t="shared" si="2"/>
        <v>15.566180265890928</v>
      </c>
      <c r="U31" s="794">
        <f t="shared" si="5"/>
        <v>0</v>
      </c>
    </row>
    <row r="32" spans="1:21" ht="18" customHeight="1">
      <c r="A32" s="609" t="s">
        <v>56</v>
      </c>
      <c r="B32" s="609" t="s">
        <v>737</v>
      </c>
      <c r="C32" s="841">
        <f t="shared" si="6"/>
        <v>4868301</v>
      </c>
      <c r="D32" s="841">
        <v>2881891</v>
      </c>
      <c r="E32" s="850">
        <v>1986410</v>
      </c>
      <c r="F32" s="851">
        <v>0</v>
      </c>
      <c r="G32" s="852"/>
      <c r="H32" s="841">
        <f t="shared" si="7"/>
        <v>4868301</v>
      </c>
      <c r="I32" s="841">
        <f t="shared" si="8"/>
        <v>4592646</v>
      </c>
      <c r="J32" s="850">
        <v>329438</v>
      </c>
      <c r="K32" s="851">
        <v>0</v>
      </c>
      <c r="L32" s="851">
        <v>0</v>
      </c>
      <c r="M32" s="850">
        <v>3926949</v>
      </c>
      <c r="N32" s="850">
        <v>0</v>
      </c>
      <c r="O32" s="851">
        <v>0</v>
      </c>
      <c r="P32" s="851">
        <v>0</v>
      </c>
      <c r="Q32" s="850">
        <v>336259</v>
      </c>
      <c r="R32" s="853">
        <v>275655</v>
      </c>
      <c r="S32" s="843">
        <f t="shared" si="12"/>
        <v>4538863</v>
      </c>
      <c r="T32" s="842">
        <f t="shared" si="2"/>
        <v>7.173163357245474</v>
      </c>
      <c r="U32" s="794">
        <f t="shared" si="5"/>
        <v>0</v>
      </c>
    </row>
    <row r="33" spans="1:21" ht="18" customHeight="1">
      <c r="A33" s="609" t="s">
        <v>57</v>
      </c>
      <c r="B33" s="609" t="s">
        <v>736</v>
      </c>
      <c r="C33" s="841">
        <f t="shared" si="6"/>
        <v>11808261</v>
      </c>
      <c r="D33" s="841">
        <v>9399228</v>
      </c>
      <c r="E33" s="850">
        <v>2409033</v>
      </c>
      <c r="F33" s="850">
        <v>62188</v>
      </c>
      <c r="G33" s="852"/>
      <c r="H33" s="841">
        <f t="shared" si="7"/>
        <v>11746073</v>
      </c>
      <c r="I33" s="841">
        <f t="shared" si="8"/>
        <v>11506845</v>
      </c>
      <c r="J33" s="850">
        <v>1019051</v>
      </c>
      <c r="K33" s="850">
        <v>207079</v>
      </c>
      <c r="L33" s="851">
        <v>0</v>
      </c>
      <c r="M33" s="850">
        <v>2587830</v>
      </c>
      <c r="N33" s="850">
        <v>3568665</v>
      </c>
      <c r="O33" s="851">
        <v>0</v>
      </c>
      <c r="P33" s="851">
        <v>0</v>
      </c>
      <c r="Q33" s="850">
        <v>4124220</v>
      </c>
      <c r="R33" s="853">
        <v>239228</v>
      </c>
      <c r="S33" s="843">
        <f t="shared" si="12"/>
        <v>10519943</v>
      </c>
      <c r="T33" s="842">
        <f t="shared" si="2"/>
        <v>10.655657567300159</v>
      </c>
      <c r="U33" s="794">
        <f t="shared" si="5"/>
        <v>0</v>
      </c>
    </row>
    <row r="34" spans="1:21" ht="18" customHeight="1">
      <c r="A34" s="609" t="s">
        <v>734</v>
      </c>
      <c r="B34" s="609" t="s">
        <v>733</v>
      </c>
      <c r="C34" s="841">
        <f t="shared" si="6"/>
        <v>24406721</v>
      </c>
      <c r="D34" s="841">
        <v>17300321</v>
      </c>
      <c r="E34" s="850">
        <v>7106400</v>
      </c>
      <c r="F34" s="850">
        <v>134000</v>
      </c>
      <c r="G34" s="852"/>
      <c r="H34" s="841">
        <f t="shared" si="7"/>
        <v>24272721</v>
      </c>
      <c r="I34" s="841">
        <f t="shared" si="8"/>
        <v>23137017</v>
      </c>
      <c r="J34" s="850">
        <v>2764602</v>
      </c>
      <c r="K34" s="850">
        <v>600434</v>
      </c>
      <c r="L34" s="851">
        <v>0</v>
      </c>
      <c r="M34" s="850">
        <v>19771981</v>
      </c>
      <c r="N34" s="850">
        <v>0</v>
      </c>
      <c r="O34" s="851">
        <v>0</v>
      </c>
      <c r="P34" s="851"/>
      <c r="Q34" s="850">
        <v>0</v>
      </c>
      <c r="R34" s="853">
        <v>1135704</v>
      </c>
      <c r="S34" s="843">
        <f t="shared" si="12"/>
        <v>20907685</v>
      </c>
      <c r="T34" s="842">
        <f t="shared" si="2"/>
        <v>14.543949204860764</v>
      </c>
      <c r="U34" s="794">
        <f t="shared" si="5"/>
        <v>0</v>
      </c>
    </row>
    <row r="35" spans="1:21" ht="18" customHeight="1">
      <c r="A35" s="609" t="s">
        <v>732</v>
      </c>
      <c r="B35" s="609" t="s">
        <v>731</v>
      </c>
      <c r="C35" s="841">
        <f t="shared" si="6"/>
        <v>7593720</v>
      </c>
      <c r="D35" s="841">
        <v>3492759</v>
      </c>
      <c r="E35" s="850">
        <v>4100961</v>
      </c>
      <c r="F35" s="850">
        <v>656719</v>
      </c>
      <c r="G35" s="852"/>
      <c r="H35" s="841">
        <f t="shared" si="7"/>
        <v>6937001</v>
      </c>
      <c r="I35" s="841">
        <f t="shared" si="8"/>
        <v>6746300</v>
      </c>
      <c r="J35" s="850">
        <v>977889</v>
      </c>
      <c r="K35" s="850">
        <v>82295</v>
      </c>
      <c r="L35" s="851">
        <v>0</v>
      </c>
      <c r="M35" s="850">
        <v>3403169</v>
      </c>
      <c r="N35" s="850">
        <v>6000</v>
      </c>
      <c r="O35" s="851">
        <v>0</v>
      </c>
      <c r="P35" s="851">
        <v>0</v>
      </c>
      <c r="Q35" s="850">
        <v>2276947</v>
      </c>
      <c r="R35" s="853">
        <v>190701</v>
      </c>
      <c r="S35" s="843">
        <f t="shared" si="12"/>
        <v>5876817</v>
      </c>
      <c r="T35" s="842">
        <f t="shared" si="2"/>
        <v>15.715043801787646</v>
      </c>
      <c r="U35" s="794">
        <f t="shared" si="5"/>
        <v>0</v>
      </c>
    </row>
    <row r="36" spans="1:21" ht="18" customHeight="1">
      <c r="A36" s="609" t="s">
        <v>730</v>
      </c>
      <c r="B36" s="609" t="s">
        <v>729</v>
      </c>
      <c r="C36" s="841">
        <f t="shared" si="6"/>
        <v>9258714</v>
      </c>
      <c r="D36" s="841">
        <v>3836378</v>
      </c>
      <c r="E36" s="850">
        <v>5422336</v>
      </c>
      <c r="F36" s="850">
        <v>882437</v>
      </c>
      <c r="G36" s="851"/>
      <c r="H36" s="841">
        <f t="shared" si="7"/>
        <v>8376277</v>
      </c>
      <c r="I36" s="841">
        <f t="shared" si="8"/>
        <v>7382307</v>
      </c>
      <c r="J36" s="850">
        <v>2289100</v>
      </c>
      <c r="K36" s="850">
        <v>37022</v>
      </c>
      <c r="L36" s="851">
        <v>0</v>
      </c>
      <c r="M36" s="850">
        <v>4882386</v>
      </c>
      <c r="N36" s="850">
        <v>121383</v>
      </c>
      <c r="O36" s="850">
        <v>42847</v>
      </c>
      <c r="P36" s="851">
        <v>0</v>
      </c>
      <c r="Q36" s="850">
        <v>9569</v>
      </c>
      <c r="R36" s="853">
        <v>993970</v>
      </c>
      <c r="S36" s="843">
        <f t="shared" si="12"/>
        <v>6050155</v>
      </c>
      <c r="T36" s="842">
        <f t="shared" si="2"/>
        <v>31.509418397257114</v>
      </c>
      <c r="U36" s="794">
        <f t="shared" si="5"/>
        <v>0</v>
      </c>
    </row>
    <row r="37" spans="1:21" ht="18" customHeight="1">
      <c r="A37" s="609" t="s">
        <v>58</v>
      </c>
      <c r="B37" s="609" t="s">
        <v>728</v>
      </c>
      <c r="C37" s="841">
        <f t="shared" si="6"/>
        <v>36296426</v>
      </c>
      <c r="D37" s="841">
        <f aca="true" t="shared" si="14" ref="D37:S37">+D38+D39+D40+D41</f>
        <v>23055842</v>
      </c>
      <c r="E37" s="841">
        <f t="shared" si="14"/>
        <v>13240584</v>
      </c>
      <c r="F37" s="841">
        <f t="shared" si="14"/>
        <v>230993</v>
      </c>
      <c r="G37" s="841">
        <f t="shared" si="14"/>
        <v>0</v>
      </c>
      <c r="H37" s="841">
        <f t="shared" si="14"/>
        <v>36065433</v>
      </c>
      <c r="I37" s="841">
        <f t="shared" si="14"/>
        <v>26175906</v>
      </c>
      <c r="J37" s="841">
        <f t="shared" si="14"/>
        <v>6279052</v>
      </c>
      <c r="K37" s="841">
        <f t="shared" si="14"/>
        <v>1178378</v>
      </c>
      <c r="L37" s="841">
        <f t="shared" si="14"/>
        <v>0</v>
      </c>
      <c r="M37" s="841">
        <f t="shared" si="14"/>
        <v>18200495</v>
      </c>
      <c r="N37" s="841">
        <f t="shared" si="14"/>
        <v>407141</v>
      </c>
      <c r="O37" s="841">
        <f t="shared" si="14"/>
        <v>0</v>
      </c>
      <c r="P37" s="841">
        <f t="shared" si="14"/>
        <v>0</v>
      </c>
      <c r="Q37" s="841">
        <f t="shared" si="14"/>
        <v>110840</v>
      </c>
      <c r="R37" s="841">
        <f t="shared" si="14"/>
        <v>9889527</v>
      </c>
      <c r="S37" s="841">
        <f t="shared" si="14"/>
        <v>28608003</v>
      </c>
      <c r="T37" s="842">
        <f t="shared" si="2"/>
        <v>28.48967290759678</v>
      </c>
      <c r="U37" s="794">
        <f t="shared" si="5"/>
        <v>0</v>
      </c>
    </row>
    <row r="38" spans="1:21" ht="18" customHeight="1">
      <c r="A38" s="609" t="s">
        <v>160</v>
      </c>
      <c r="B38" s="609" t="s">
        <v>727</v>
      </c>
      <c r="C38" s="841">
        <f t="shared" si="6"/>
        <v>2231032</v>
      </c>
      <c r="D38" s="841">
        <v>1534385</v>
      </c>
      <c r="E38" s="850">
        <v>696647</v>
      </c>
      <c r="F38" s="850">
        <v>9200</v>
      </c>
      <c r="G38" s="841"/>
      <c r="H38" s="841">
        <f aca="true" t="shared" si="15" ref="H38:H75">+I38+R38</f>
        <v>2221832</v>
      </c>
      <c r="I38" s="841">
        <f>+J38+K38+L38+M38+N38+O38+P38+Q38</f>
        <v>1771281</v>
      </c>
      <c r="J38" s="850">
        <v>120624</v>
      </c>
      <c r="K38" s="850">
        <v>36021</v>
      </c>
      <c r="L38" s="854"/>
      <c r="M38" s="850">
        <v>1217670</v>
      </c>
      <c r="N38" s="850">
        <v>396966</v>
      </c>
      <c r="O38" s="854"/>
      <c r="P38" s="854"/>
      <c r="Q38" s="850"/>
      <c r="R38" s="853">
        <v>450551</v>
      </c>
      <c r="S38" s="855">
        <f>+R38+Q38+P38+O38+N38+M38</f>
        <v>2065187</v>
      </c>
      <c r="T38" s="842">
        <f t="shared" si="2"/>
        <v>8.843599632130644</v>
      </c>
      <c r="U38" s="794">
        <f t="shared" si="5"/>
        <v>0</v>
      </c>
    </row>
    <row r="39" spans="1:21" ht="18" customHeight="1">
      <c r="A39" s="609" t="s">
        <v>162</v>
      </c>
      <c r="B39" s="609" t="s">
        <v>726</v>
      </c>
      <c r="C39" s="841">
        <f t="shared" si="6"/>
        <v>8825759</v>
      </c>
      <c r="D39" s="841">
        <v>7148305</v>
      </c>
      <c r="E39" s="856">
        <v>1677454</v>
      </c>
      <c r="F39" s="609" t="s">
        <v>760</v>
      </c>
      <c r="G39" s="841"/>
      <c r="H39" s="841">
        <f t="shared" si="15"/>
        <v>8687096</v>
      </c>
      <c r="I39" s="841">
        <f>+J39+K39+L39+M39+N39+O39+P39+Q39</f>
        <v>8405885</v>
      </c>
      <c r="J39" s="856">
        <v>2577987</v>
      </c>
      <c r="K39" s="856">
        <v>203196</v>
      </c>
      <c r="L39" s="854"/>
      <c r="M39" s="856">
        <v>5624702</v>
      </c>
      <c r="N39" s="609"/>
      <c r="O39" s="609"/>
      <c r="P39" s="856"/>
      <c r="Q39" s="857"/>
      <c r="R39" s="858" t="s">
        <v>759</v>
      </c>
      <c r="S39" s="855">
        <f>+R39+Q39+P39+O39+N39+M39</f>
        <v>5905913</v>
      </c>
      <c r="T39" s="842">
        <f t="shared" si="2"/>
        <v>33.08614143543482</v>
      </c>
      <c r="U39" s="794">
        <f t="shared" si="5"/>
        <v>0</v>
      </c>
    </row>
    <row r="40" spans="1:21" ht="18" customHeight="1">
      <c r="A40" s="609" t="s">
        <v>164</v>
      </c>
      <c r="B40" s="609" t="s">
        <v>724</v>
      </c>
      <c r="C40" s="841">
        <f t="shared" si="6"/>
        <v>13527040</v>
      </c>
      <c r="D40" s="841">
        <v>7100622</v>
      </c>
      <c r="E40" s="844">
        <v>6426418</v>
      </c>
      <c r="F40" s="856">
        <v>83130</v>
      </c>
      <c r="G40" s="841"/>
      <c r="H40" s="841">
        <f t="shared" si="15"/>
        <v>13443910</v>
      </c>
      <c r="I40" s="841">
        <f>+J40+K40+L40+M40+N40+O40+P40+Q40</f>
        <v>7911095</v>
      </c>
      <c r="J40" s="856">
        <v>1297210</v>
      </c>
      <c r="K40" s="856">
        <v>627611</v>
      </c>
      <c r="L40" s="609"/>
      <c r="M40" s="856">
        <v>5984499</v>
      </c>
      <c r="N40" s="609" t="s">
        <v>758</v>
      </c>
      <c r="O40" s="609"/>
      <c r="P40" s="609"/>
      <c r="Q40" s="857"/>
      <c r="R40" s="859">
        <v>5532815</v>
      </c>
      <c r="S40" s="855">
        <f>+R40+Q40+P40+O40+N40+M40</f>
        <v>11519089</v>
      </c>
      <c r="T40" s="842">
        <f t="shared" si="2"/>
        <v>24.330652077872912</v>
      </c>
      <c r="U40" s="794">
        <f t="shared" si="5"/>
        <v>0</v>
      </c>
    </row>
    <row r="41" spans="1:21" ht="18" customHeight="1">
      <c r="A41" s="609" t="s">
        <v>723</v>
      </c>
      <c r="B41" s="609" t="s">
        <v>722</v>
      </c>
      <c r="C41" s="841">
        <f t="shared" si="6"/>
        <v>11712595</v>
      </c>
      <c r="D41" s="841">
        <v>7272530</v>
      </c>
      <c r="E41" s="850">
        <v>4440065</v>
      </c>
      <c r="F41" s="609"/>
      <c r="G41" s="841"/>
      <c r="H41" s="841">
        <f t="shared" si="15"/>
        <v>11712595</v>
      </c>
      <c r="I41" s="841">
        <f>+J41+K41+L41+M41+N41+O41+P41+Q41</f>
        <v>8087645</v>
      </c>
      <c r="J41" s="850">
        <v>2283231</v>
      </c>
      <c r="K41" s="850">
        <v>311550</v>
      </c>
      <c r="L41" s="609"/>
      <c r="M41" s="852">
        <v>5373624</v>
      </c>
      <c r="N41" s="609" t="s">
        <v>757</v>
      </c>
      <c r="O41" s="609"/>
      <c r="P41" s="609"/>
      <c r="Q41" s="857" t="s">
        <v>810</v>
      </c>
      <c r="R41" s="859">
        <v>3624950</v>
      </c>
      <c r="S41" s="855">
        <f>+R41+Q41+P41+O41+N41+M41</f>
        <v>9117814</v>
      </c>
      <c r="T41" s="842">
        <f t="shared" si="2"/>
        <v>32.0832702226668</v>
      </c>
      <c r="U41" s="794">
        <f t="shared" si="5"/>
        <v>0</v>
      </c>
    </row>
    <row r="42" spans="1:21" ht="18" customHeight="1">
      <c r="A42" s="609" t="s">
        <v>73</v>
      </c>
      <c r="B42" s="609" t="s">
        <v>720</v>
      </c>
      <c r="C42" s="841">
        <f t="shared" si="6"/>
        <v>28104657</v>
      </c>
      <c r="D42" s="841">
        <f>SUM(D43:D46)</f>
        <v>14915369</v>
      </c>
      <c r="E42" s="841">
        <f>SUM(E43:E46)</f>
        <v>13189288</v>
      </c>
      <c r="F42" s="841">
        <f>SUM(F43:F46)</f>
        <v>3146293</v>
      </c>
      <c r="G42" s="841">
        <f>SUM(G43:G46)</f>
        <v>0</v>
      </c>
      <c r="H42" s="841">
        <f t="shared" si="15"/>
        <v>24958364</v>
      </c>
      <c r="I42" s="841">
        <f>SUM(J42:Q42)</f>
        <v>19364998</v>
      </c>
      <c r="J42" s="841">
        <f aca="true" t="shared" si="16" ref="J42:R42">SUM(J43:J46)</f>
        <v>3744959</v>
      </c>
      <c r="K42" s="841">
        <f t="shared" si="16"/>
        <v>344845</v>
      </c>
      <c r="L42" s="841">
        <f t="shared" si="16"/>
        <v>0</v>
      </c>
      <c r="M42" s="841">
        <f t="shared" si="16"/>
        <v>15082194</v>
      </c>
      <c r="N42" s="841">
        <f t="shared" si="16"/>
        <v>193000</v>
      </c>
      <c r="O42" s="841">
        <f t="shared" si="16"/>
        <v>0</v>
      </c>
      <c r="P42" s="841">
        <f t="shared" si="16"/>
        <v>0</v>
      </c>
      <c r="Q42" s="841">
        <f t="shared" si="16"/>
        <v>0</v>
      </c>
      <c r="R42" s="841">
        <f t="shared" si="16"/>
        <v>5593366</v>
      </c>
      <c r="S42" s="843">
        <f aca="true" t="shared" si="17" ref="S42:S75">SUM(M42:R42)</f>
        <v>20868560</v>
      </c>
      <c r="T42" s="842">
        <f t="shared" si="2"/>
        <v>21.119568408940708</v>
      </c>
      <c r="U42" s="794">
        <f t="shared" si="5"/>
        <v>0</v>
      </c>
    </row>
    <row r="43" spans="1:21" ht="18" customHeight="1">
      <c r="A43" s="609" t="s">
        <v>166</v>
      </c>
      <c r="B43" s="609" t="s">
        <v>719</v>
      </c>
      <c r="C43" s="841">
        <f t="shared" si="6"/>
        <v>4108795</v>
      </c>
      <c r="D43" s="841">
        <v>2449027</v>
      </c>
      <c r="E43" s="850">
        <v>1659768</v>
      </c>
      <c r="F43" s="850">
        <v>566526</v>
      </c>
      <c r="G43" s="841"/>
      <c r="H43" s="841">
        <f t="shared" si="15"/>
        <v>3542269</v>
      </c>
      <c r="I43" s="841">
        <f>+J43+K43+L43+M43+N43+O43+P43+Q43</f>
        <v>3117899</v>
      </c>
      <c r="J43" s="850">
        <v>293209</v>
      </c>
      <c r="K43" s="850">
        <v>79348</v>
      </c>
      <c r="L43" s="850">
        <v>0</v>
      </c>
      <c r="M43" s="850">
        <v>2745342</v>
      </c>
      <c r="N43" s="850">
        <v>0</v>
      </c>
      <c r="O43" s="850">
        <v>0</v>
      </c>
      <c r="P43" s="850">
        <v>0</v>
      </c>
      <c r="Q43" s="850">
        <v>0</v>
      </c>
      <c r="R43" s="853">
        <v>424370</v>
      </c>
      <c r="S43" s="843">
        <f t="shared" si="17"/>
        <v>3169712</v>
      </c>
      <c r="T43" s="842">
        <f t="shared" si="2"/>
        <v>11.948975896910067</v>
      </c>
      <c r="U43" s="794">
        <f t="shared" si="5"/>
        <v>0</v>
      </c>
    </row>
    <row r="44" spans="1:21" ht="18" customHeight="1">
      <c r="A44" s="609" t="s">
        <v>168</v>
      </c>
      <c r="B44" s="609" t="s">
        <v>718</v>
      </c>
      <c r="C44" s="841">
        <f t="shared" si="6"/>
        <v>9604133</v>
      </c>
      <c r="D44" s="841">
        <v>6166859</v>
      </c>
      <c r="E44" s="850">
        <v>3437274</v>
      </c>
      <c r="F44" s="850">
        <v>1887066</v>
      </c>
      <c r="G44" s="841"/>
      <c r="H44" s="841">
        <f t="shared" si="15"/>
        <v>7717067</v>
      </c>
      <c r="I44" s="841">
        <f>+J44+K44+L44+M44+N44+O44+P44+Q44</f>
        <v>6503479</v>
      </c>
      <c r="J44" s="850">
        <v>997242</v>
      </c>
      <c r="K44" s="850">
        <v>37088</v>
      </c>
      <c r="L44" s="850">
        <v>0</v>
      </c>
      <c r="M44" s="850">
        <v>5276149</v>
      </c>
      <c r="N44" s="850">
        <v>193000</v>
      </c>
      <c r="O44" s="850">
        <v>0</v>
      </c>
      <c r="P44" s="850">
        <v>0</v>
      </c>
      <c r="Q44" s="850">
        <v>0</v>
      </c>
      <c r="R44" s="853">
        <v>1213588</v>
      </c>
      <c r="S44" s="843">
        <f t="shared" si="17"/>
        <v>6682737</v>
      </c>
      <c r="T44" s="842">
        <f t="shared" si="2"/>
        <v>15.904256783177125</v>
      </c>
      <c r="U44" s="794">
        <f t="shared" si="5"/>
        <v>0</v>
      </c>
    </row>
    <row r="45" spans="1:21" ht="18" customHeight="1">
      <c r="A45" s="609" t="s">
        <v>170</v>
      </c>
      <c r="B45" s="609" t="s">
        <v>717</v>
      </c>
      <c r="C45" s="841">
        <f t="shared" si="6"/>
        <v>6078158</v>
      </c>
      <c r="D45" s="841">
        <v>4038599</v>
      </c>
      <c r="E45" s="850">
        <v>2039559</v>
      </c>
      <c r="F45" s="850">
        <v>103000</v>
      </c>
      <c r="G45" s="841"/>
      <c r="H45" s="841">
        <f t="shared" si="15"/>
        <v>5975158</v>
      </c>
      <c r="I45" s="841">
        <f>+J45+K45+L45+M45+N45+O45+P45+Q45</f>
        <v>5555655</v>
      </c>
      <c r="J45" s="850">
        <v>983879</v>
      </c>
      <c r="K45" s="850">
        <v>126067</v>
      </c>
      <c r="L45" s="850">
        <v>0</v>
      </c>
      <c r="M45" s="850">
        <v>4445709</v>
      </c>
      <c r="N45" s="850">
        <v>0</v>
      </c>
      <c r="O45" s="850">
        <v>0</v>
      </c>
      <c r="P45" s="850">
        <v>0</v>
      </c>
      <c r="Q45" s="850">
        <v>0</v>
      </c>
      <c r="R45" s="853">
        <v>419503</v>
      </c>
      <c r="S45" s="843">
        <f t="shared" si="17"/>
        <v>4865212</v>
      </c>
      <c r="T45" s="842">
        <f t="shared" si="2"/>
        <v>19.978670381800164</v>
      </c>
      <c r="U45" s="794">
        <f t="shared" si="5"/>
        <v>0</v>
      </c>
    </row>
    <row r="46" spans="1:21" ht="18" customHeight="1">
      <c r="A46" s="609" t="s">
        <v>172</v>
      </c>
      <c r="B46" s="609" t="s">
        <v>716</v>
      </c>
      <c r="C46" s="841">
        <f t="shared" si="6"/>
        <v>8313571</v>
      </c>
      <c r="D46" s="841">
        <v>2260884</v>
      </c>
      <c r="E46" s="850">
        <v>6052687</v>
      </c>
      <c r="F46" s="850">
        <v>589701</v>
      </c>
      <c r="G46" s="841"/>
      <c r="H46" s="841">
        <f t="shared" si="15"/>
        <v>7723870</v>
      </c>
      <c r="I46" s="841">
        <f>+J46+K46+L46+M46+N46+O46+P46+Q46</f>
        <v>4187965</v>
      </c>
      <c r="J46" s="850">
        <v>1470629</v>
      </c>
      <c r="K46" s="850">
        <v>102342</v>
      </c>
      <c r="L46" s="850">
        <v>0</v>
      </c>
      <c r="M46" s="850">
        <v>2614994</v>
      </c>
      <c r="N46" s="850">
        <v>0</v>
      </c>
      <c r="O46" s="850">
        <v>0</v>
      </c>
      <c r="P46" s="850">
        <v>0</v>
      </c>
      <c r="Q46" s="850">
        <v>0</v>
      </c>
      <c r="R46" s="853">
        <v>3535905</v>
      </c>
      <c r="S46" s="843">
        <f t="shared" si="17"/>
        <v>6150899</v>
      </c>
      <c r="T46" s="842">
        <f t="shared" si="2"/>
        <v>37.55931580134982</v>
      </c>
      <c r="U46" s="794">
        <f t="shared" si="5"/>
        <v>0</v>
      </c>
    </row>
    <row r="47" spans="1:21" ht="18" customHeight="1">
      <c r="A47" s="609" t="s">
        <v>74</v>
      </c>
      <c r="B47" s="609" t="s">
        <v>715</v>
      </c>
      <c r="C47" s="841">
        <f t="shared" si="6"/>
        <v>24768340</v>
      </c>
      <c r="D47" s="841">
        <f>SUM(D48:D52)</f>
        <v>11878903</v>
      </c>
      <c r="E47" s="841">
        <f>SUM(E48:E52)</f>
        <v>12889437</v>
      </c>
      <c r="F47" s="841">
        <f>SUM(F48:F52)</f>
        <v>212168</v>
      </c>
      <c r="G47" s="841">
        <f>SUM(G48:G52)</f>
        <v>0</v>
      </c>
      <c r="H47" s="841">
        <f t="shared" si="15"/>
        <v>24556172</v>
      </c>
      <c r="I47" s="841">
        <f>SUM(J47:Q47)</f>
        <v>21749240</v>
      </c>
      <c r="J47" s="841">
        <f>SUM(J48:J52)</f>
        <v>3006056</v>
      </c>
      <c r="K47" s="841">
        <f>SUM(K48:K52)</f>
        <v>542636</v>
      </c>
      <c r="L47" s="841"/>
      <c r="M47" s="841">
        <f aca="true" t="shared" si="18" ref="M47:R47">SUM(M48:M52)</f>
        <v>17665189</v>
      </c>
      <c r="N47" s="841">
        <f t="shared" si="18"/>
        <v>432078</v>
      </c>
      <c r="O47" s="841">
        <f t="shared" si="18"/>
        <v>103281</v>
      </c>
      <c r="P47" s="841">
        <f t="shared" si="18"/>
        <v>0</v>
      </c>
      <c r="Q47" s="841">
        <f t="shared" si="18"/>
        <v>0</v>
      </c>
      <c r="R47" s="841">
        <f t="shared" si="18"/>
        <v>2806932</v>
      </c>
      <c r="S47" s="843">
        <f t="shared" si="17"/>
        <v>21007480</v>
      </c>
      <c r="T47" s="842">
        <f t="shared" si="2"/>
        <v>16.31639542347227</v>
      </c>
      <c r="U47" s="794">
        <f t="shared" si="5"/>
        <v>0</v>
      </c>
    </row>
    <row r="48" spans="1:21" ht="18" customHeight="1">
      <c r="A48" s="609" t="s">
        <v>176</v>
      </c>
      <c r="B48" s="839" t="s">
        <v>714</v>
      </c>
      <c r="C48" s="841">
        <f t="shared" si="6"/>
        <v>1082898</v>
      </c>
      <c r="D48" s="841">
        <v>45247</v>
      </c>
      <c r="E48" s="841">
        <v>1037651</v>
      </c>
      <c r="F48" s="841">
        <v>2802</v>
      </c>
      <c r="G48" s="841"/>
      <c r="H48" s="841">
        <f t="shared" si="15"/>
        <v>1080096</v>
      </c>
      <c r="I48" s="841">
        <f>+J48+K48+L48+M48+N48+O48+P48+Q48</f>
        <v>1058009</v>
      </c>
      <c r="J48" s="841">
        <v>797692</v>
      </c>
      <c r="K48" s="841">
        <v>54700</v>
      </c>
      <c r="L48" s="841">
        <v>0</v>
      </c>
      <c r="M48" s="841">
        <v>205617</v>
      </c>
      <c r="N48" s="841">
        <v>0</v>
      </c>
      <c r="O48" s="841">
        <v>0</v>
      </c>
      <c r="P48" s="841">
        <v>0</v>
      </c>
      <c r="Q48" s="841">
        <v>0</v>
      </c>
      <c r="R48" s="841">
        <v>22087</v>
      </c>
      <c r="S48" s="843">
        <f t="shared" si="17"/>
        <v>227704</v>
      </c>
      <c r="T48" s="842">
        <f t="shared" si="2"/>
        <v>80.56566626559888</v>
      </c>
      <c r="U48" s="794">
        <f t="shared" si="5"/>
        <v>0</v>
      </c>
    </row>
    <row r="49" spans="1:21" ht="18" customHeight="1">
      <c r="A49" s="609" t="s">
        <v>177</v>
      </c>
      <c r="B49" s="860" t="s">
        <v>713</v>
      </c>
      <c r="C49" s="841">
        <f t="shared" si="6"/>
        <v>10593793</v>
      </c>
      <c r="D49" s="841">
        <v>4979848</v>
      </c>
      <c r="E49" s="841">
        <v>5613945</v>
      </c>
      <c r="F49" s="841">
        <v>0</v>
      </c>
      <c r="G49" s="841"/>
      <c r="H49" s="841">
        <f t="shared" si="15"/>
        <v>10593793</v>
      </c>
      <c r="I49" s="841">
        <f>+J49+K49+L49+M49+N49+O49+P49+Q49</f>
        <v>10284067</v>
      </c>
      <c r="J49" s="841">
        <v>446698</v>
      </c>
      <c r="K49" s="841">
        <v>462765</v>
      </c>
      <c r="L49" s="841">
        <v>0</v>
      </c>
      <c r="M49" s="841">
        <v>9271323</v>
      </c>
      <c r="N49" s="841">
        <v>0</v>
      </c>
      <c r="O49" s="841">
        <v>103281</v>
      </c>
      <c r="P49" s="841">
        <v>0</v>
      </c>
      <c r="Q49" s="841">
        <v>0</v>
      </c>
      <c r="R49" s="841">
        <v>309726</v>
      </c>
      <c r="S49" s="843">
        <f t="shared" si="17"/>
        <v>9684330</v>
      </c>
      <c r="T49" s="842">
        <f t="shared" si="2"/>
        <v>8.843417686796478</v>
      </c>
      <c r="U49" s="794">
        <f t="shared" si="5"/>
        <v>0</v>
      </c>
    </row>
    <row r="50" spans="1:21" ht="18" customHeight="1">
      <c r="A50" s="609" t="s">
        <v>178</v>
      </c>
      <c r="B50" s="861" t="s">
        <v>712</v>
      </c>
      <c r="C50" s="841">
        <f t="shared" si="6"/>
        <v>4664028</v>
      </c>
      <c r="D50" s="841">
        <v>2980727</v>
      </c>
      <c r="E50" s="841">
        <v>1683301</v>
      </c>
      <c r="F50" s="841">
        <v>182847</v>
      </c>
      <c r="G50" s="841"/>
      <c r="H50" s="841">
        <f t="shared" si="15"/>
        <v>4481181</v>
      </c>
      <c r="I50" s="841">
        <f>+J50+K50+L50+M50+N50+O50+P50+Q50</f>
        <v>3954716</v>
      </c>
      <c r="J50" s="841">
        <v>457544</v>
      </c>
      <c r="K50" s="841">
        <v>24921</v>
      </c>
      <c r="L50" s="841">
        <v>0</v>
      </c>
      <c r="M50" s="841">
        <v>3472251</v>
      </c>
      <c r="N50" s="841">
        <v>0</v>
      </c>
      <c r="O50" s="841">
        <v>0</v>
      </c>
      <c r="P50" s="841">
        <v>0</v>
      </c>
      <c r="Q50" s="841">
        <v>0</v>
      </c>
      <c r="R50" s="841">
        <v>526465</v>
      </c>
      <c r="S50" s="843">
        <f t="shared" si="17"/>
        <v>3998716</v>
      </c>
      <c r="T50" s="842">
        <f t="shared" si="2"/>
        <v>12.19973823657628</v>
      </c>
      <c r="U50" s="794">
        <f t="shared" si="5"/>
        <v>0</v>
      </c>
    </row>
    <row r="51" spans="1:21" ht="18" customHeight="1">
      <c r="A51" s="609" t="s">
        <v>711</v>
      </c>
      <c r="B51" s="860" t="s">
        <v>710</v>
      </c>
      <c r="C51" s="841">
        <f t="shared" si="6"/>
        <v>3773350</v>
      </c>
      <c r="D51" s="841">
        <v>1335227</v>
      </c>
      <c r="E51" s="841">
        <v>2438123</v>
      </c>
      <c r="F51" s="841">
        <v>11519</v>
      </c>
      <c r="G51" s="841"/>
      <c r="H51" s="841">
        <f t="shared" si="15"/>
        <v>3761831</v>
      </c>
      <c r="I51" s="841">
        <f>+J51+K51+L51+M51+N51+O51+P51+Q51</f>
        <v>3032787</v>
      </c>
      <c r="J51" s="841">
        <v>849585</v>
      </c>
      <c r="K51" s="841">
        <v>0</v>
      </c>
      <c r="L51" s="841">
        <v>0</v>
      </c>
      <c r="M51" s="841">
        <v>2183202</v>
      </c>
      <c r="N51" s="841">
        <v>0</v>
      </c>
      <c r="O51" s="841">
        <v>0</v>
      </c>
      <c r="P51" s="841">
        <v>0</v>
      </c>
      <c r="Q51" s="841">
        <v>0</v>
      </c>
      <c r="R51" s="841">
        <v>729044</v>
      </c>
      <c r="S51" s="843">
        <f t="shared" si="17"/>
        <v>2912246</v>
      </c>
      <c r="T51" s="842">
        <f t="shared" si="2"/>
        <v>28.013342183278944</v>
      </c>
      <c r="U51" s="794">
        <f t="shared" si="5"/>
        <v>0</v>
      </c>
    </row>
    <row r="52" spans="1:21" ht="18" customHeight="1">
      <c r="A52" s="609" t="s">
        <v>709</v>
      </c>
      <c r="B52" s="861" t="s">
        <v>708</v>
      </c>
      <c r="C52" s="841">
        <f t="shared" si="6"/>
        <v>4654271</v>
      </c>
      <c r="D52" s="841">
        <v>2537854</v>
      </c>
      <c r="E52" s="841">
        <v>2116417</v>
      </c>
      <c r="F52" s="841">
        <v>15000</v>
      </c>
      <c r="G52" s="841"/>
      <c r="H52" s="841">
        <f t="shared" si="15"/>
        <v>4639271</v>
      </c>
      <c r="I52" s="841">
        <f aca="true" t="shared" si="19" ref="I52:I75">SUM(J52:Q52)</f>
        <v>3419661</v>
      </c>
      <c r="J52" s="841">
        <v>454537</v>
      </c>
      <c r="K52" s="841">
        <v>250</v>
      </c>
      <c r="L52" s="841">
        <v>0</v>
      </c>
      <c r="M52" s="841">
        <v>2532796</v>
      </c>
      <c r="N52" s="841">
        <v>432078</v>
      </c>
      <c r="O52" s="841">
        <v>0</v>
      </c>
      <c r="P52" s="841">
        <v>0</v>
      </c>
      <c r="Q52" s="841">
        <v>0</v>
      </c>
      <c r="R52" s="841">
        <v>1219610</v>
      </c>
      <c r="S52" s="843">
        <f t="shared" si="17"/>
        <v>4184484</v>
      </c>
      <c r="T52" s="842">
        <f t="shared" si="2"/>
        <v>13.299183749500315</v>
      </c>
      <c r="U52" s="794">
        <f t="shared" si="5"/>
        <v>0</v>
      </c>
    </row>
    <row r="53" spans="1:21" ht="18" customHeight="1">
      <c r="A53" s="609" t="s">
        <v>75</v>
      </c>
      <c r="B53" s="609" t="s">
        <v>707</v>
      </c>
      <c r="C53" s="841">
        <f t="shared" si="6"/>
        <v>61238229</v>
      </c>
      <c r="D53" s="841">
        <f>SUM(D54:D58)</f>
        <v>39875948</v>
      </c>
      <c r="E53" s="841">
        <f>SUM(E54:E58)</f>
        <v>21362281</v>
      </c>
      <c r="F53" s="841">
        <f>SUM(F54:F58)</f>
        <v>1043707</v>
      </c>
      <c r="G53" s="841">
        <f>SUM(G54:G58)</f>
        <v>0</v>
      </c>
      <c r="H53" s="841">
        <f t="shared" si="15"/>
        <v>60194522</v>
      </c>
      <c r="I53" s="841">
        <f t="shared" si="19"/>
        <v>56500232</v>
      </c>
      <c r="J53" s="841">
        <f>SUM(J54:J58)</f>
        <v>6302827</v>
      </c>
      <c r="K53" s="841">
        <f>SUM(K54:K58)</f>
        <v>1079445</v>
      </c>
      <c r="L53" s="841"/>
      <c r="M53" s="841">
        <f aca="true" t="shared" si="20" ref="M53:R53">SUM(M54:M58)</f>
        <v>49117960</v>
      </c>
      <c r="N53" s="841">
        <f t="shared" si="20"/>
        <v>0</v>
      </c>
      <c r="O53" s="841">
        <f t="shared" si="20"/>
        <v>0</v>
      </c>
      <c r="P53" s="841">
        <f t="shared" si="20"/>
        <v>0</v>
      </c>
      <c r="Q53" s="841">
        <f t="shared" si="20"/>
        <v>0</v>
      </c>
      <c r="R53" s="841">
        <f t="shared" si="20"/>
        <v>3694290</v>
      </c>
      <c r="S53" s="843">
        <f t="shared" si="17"/>
        <v>52812250</v>
      </c>
      <c r="T53" s="842">
        <f t="shared" si="2"/>
        <v>13.065914490404214</v>
      </c>
      <c r="U53" s="794">
        <f t="shared" si="5"/>
        <v>0</v>
      </c>
    </row>
    <row r="54" spans="1:21" ht="18" customHeight="1">
      <c r="A54" s="609" t="s">
        <v>706</v>
      </c>
      <c r="B54" s="609" t="s">
        <v>705</v>
      </c>
      <c r="C54" s="841">
        <f t="shared" si="6"/>
        <v>3862502</v>
      </c>
      <c r="D54" s="841">
        <v>2305748</v>
      </c>
      <c r="E54" s="862">
        <v>1556754</v>
      </c>
      <c r="F54" s="862">
        <v>298265</v>
      </c>
      <c r="G54" s="841"/>
      <c r="H54" s="841">
        <f t="shared" si="15"/>
        <v>3564237</v>
      </c>
      <c r="I54" s="841">
        <f t="shared" si="19"/>
        <v>3315560</v>
      </c>
      <c r="J54" s="862">
        <v>664321</v>
      </c>
      <c r="K54" s="862">
        <v>4438</v>
      </c>
      <c r="L54" s="862"/>
      <c r="M54" s="862">
        <v>2646801</v>
      </c>
      <c r="N54" s="862"/>
      <c r="O54" s="862"/>
      <c r="P54" s="862"/>
      <c r="Q54" s="862"/>
      <c r="R54" s="862">
        <v>248677</v>
      </c>
      <c r="S54" s="843">
        <f t="shared" si="17"/>
        <v>2895478</v>
      </c>
      <c r="T54" s="842">
        <f t="shared" si="2"/>
        <v>20.170318136302768</v>
      </c>
      <c r="U54" s="794">
        <f t="shared" si="5"/>
        <v>0</v>
      </c>
    </row>
    <row r="55" spans="1:21" ht="18" customHeight="1">
      <c r="A55" s="609" t="s">
        <v>704</v>
      </c>
      <c r="B55" s="609" t="s">
        <v>756</v>
      </c>
      <c r="C55" s="841">
        <f t="shared" si="6"/>
        <v>23724797</v>
      </c>
      <c r="D55" s="841">
        <v>16985136</v>
      </c>
      <c r="E55" s="862">
        <v>6739661</v>
      </c>
      <c r="F55" s="862">
        <v>415132</v>
      </c>
      <c r="G55" s="841"/>
      <c r="H55" s="841">
        <f t="shared" si="15"/>
        <v>23309665</v>
      </c>
      <c r="I55" s="841">
        <f t="shared" si="19"/>
        <v>23158322</v>
      </c>
      <c r="J55" s="862">
        <v>2374516</v>
      </c>
      <c r="K55" s="862">
        <v>578662</v>
      </c>
      <c r="L55" s="862"/>
      <c r="M55" s="862">
        <v>20205144</v>
      </c>
      <c r="N55" s="862"/>
      <c r="O55" s="862"/>
      <c r="P55" s="862"/>
      <c r="Q55" s="862"/>
      <c r="R55" s="862">
        <v>151343</v>
      </c>
      <c r="S55" s="843">
        <f t="shared" si="17"/>
        <v>20356487</v>
      </c>
      <c r="T55" s="842">
        <f t="shared" si="2"/>
        <v>12.752124268761786</v>
      </c>
      <c r="U55" s="794">
        <f t="shared" si="5"/>
        <v>0</v>
      </c>
    </row>
    <row r="56" spans="1:21" ht="18" customHeight="1">
      <c r="A56" s="609" t="s">
        <v>702</v>
      </c>
      <c r="B56" s="609" t="s">
        <v>701</v>
      </c>
      <c r="C56" s="841">
        <f t="shared" si="6"/>
        <v>12445032</v>
      </c>
      <c r="D56" s="841">
        <v>9024343</v>
      </c>
      <c r="E56" s="862">
        <v>3420689</v>
      </c>
      <c r="F56" s="862">
        <v>161919</v>
      </c>
      <c r="G56" s="841"/>
      <c r="H56" s="841">
        <f t="shared" si="15"/>
        <v>12283113</v>
      </c>
      <c r="I56" s="841">
        <f t="shared" si="19"/>
        <v>11533357</v>
      </c>
      <c r="J56" s="862">
        <v>1250661</v>
      </c>
      <c r="K56" s="862">
        <v>290096</v>
      </c>
      <c r="L56" s="862"/>
      <c r="M56" s="862">
        <v>9992600</v>
      </c>
      <c r="N56" s="862"/>
      <c r="O56" s="862"/>
      <c r="P56" s="862"/>
      <c r="Q56" s="862"/>
      <c r="R56" s="862">
        <v>749756</v>
      </c>
      <c r="S56" s="843">
        <f t="shared" si="17"/>
        <v>10742356</v>
      </c>
      <c r="T56" s="842">
        <f t="shared" si="2"/>
        <v>13.359137326625717</v>
      </c>
      <c r="U56" s="794">
        <f t="shared" si="5"/>
        <v>0</v>
      </c>
    </row>
    <row r="57" spans="1:21" ht="18" customHeight="1">
      <c r="A57" s="609" t="s">
        <v>700</v>
      </c>
      <c r="B57" s="609" t="s">
        <v>699</v>
      </c>
      <c r="C57" s="841">
        <f t="shared" si="6"/>
        <v>4446782</v>
      </c>
      <c r="D57" s="841">
        <v>2811183</v>
      </c>
      <c r="E57" s="862">
        <v>1635599</v>
      </c>
      <c r="F57" s="862">
        <v>150169</v>
      </c>
      <c r="G57" s="841"/>
      <c r="H57" s="841">
        <f t="shared" si="15"/>
        <v>4296613</v>
      </c>
      <c r="I57" s="841">
        <f t="shared" si="19"/>
        <v>4228893</v>
      </c>
      <c r="J57" s="862">
        <v>1066616</v>
      </c>
      <c r="K57" s="862">
        <v>71677</v>
      </c>
      <c r="L57" s="862"/>
      <c r="M57" s="862">
        <v>3090600</v>
      </c>
      <c r="N57" s="862"/>
      <c r="O57" s="862"/>
      <c r="P57" s="862"/>
      <c r="Q57" s="862"/>
      <c r="R57" s="862">
        <v>67720</v>
      </c>
      <c r="S57" s="843">
        <f t="shared" si="17"/>
        <v>3158320</v>
      </c>
      <c r="T57" s="842">
        <f t="shared" si="2"/>
        <v>26.917044247749942</v>
      </c>
      <c r="U57" s="794">
        <f t="shared" si="5"/>
        <v>0</v>
      </c>
    </row>
    <row r="58" spans="1:21" ht="18" customHeight="1">
      <c r="A58" s="609" t="s">
        <v>698</v>
      </c>
      <c r="B58" s="609" t="s">
        <v>697</v>
      </c>
      <c r="C58" s="841">
        <f t="shared" si="6"/>
        <v>16759116</v>
      </c>
      <c r="D58" s="841">
        <v>8749538</v>
      </c>
      <c r="E58" s="862">
        <v>8009578</v>
      </c>
      <c r="F58" s="862">
        <v>18222</v>
      </c>
      <c r="G58" s="841"/>
      <c r="H58" s="841">
        <f t="shared" si="15"/>
        <v>16740894</v>
      </c>
      <c r="I58" s="841">
        <f t="shared" si="19"/>
        <v>14264100</v>
      </c>
      <c r="J58" s="862">
        <v>946713</v>
      </c>
      <c r="K58" s="862">
        <v>134572</v>
      </c>
      <c r="L58" s="862"/>
      <c r="M58" s="862">
        <v>13182815</v>
      </c>
      <c r="N58" s="862"/>
      <c r="O58" s="862"/>
      <c r="P58" s="862"/>
      <c r="Q58" s="862"/>
      <c r="R58" s="862">
        <v>2476794</v>
      </c>
      <c r="S58" s="843">
        <f t="shared" si="17"/>
        <v>15659609</v>
      </c>
      <c r="T58" s="842">
        <f t="shared" si="2"/>
        <v>7.580464242398749</v>
      </c>
      <c r="U58" s="794">
        <f t="shared" si="5"/>
        <v>0</v>
      </c>
    </row>
    <row r="59" spans="1:21" ht="18" customHeight="1">
      <c r="A59" s="609" t="s">
        <v>76</v>
      </c>
      <c r="B59" s="609" t="s">
        <v>696</v>
      </c>
      <c r="C59" s="841">
        <f t="shared" si="6"/>
        <v>34001479</v>
      </c>
      <c r="D59" s="841">
        <f>SUM(D60:D64)</f>
        <v>19955824</v>
      </c>
      <c r="E59" s="841">
        <f>SUM(E60:E64)</f>
        <v>14045655</v>
      </c>
      <c r="F59" s="841">
        <f>SUM(F60:F64)</f>
        <v>449900</v>
      </c>
      <c r="G59" s="841">
        <f>SUM(G60:G64)</f>
        <v>0</v>
      </c>
      <c r="H59" s="841">
        <f t="shared" si="15"/>
        <v>33551579</v>
      </c>
      <c r="I59" s="841">
        <f t="shared" si="19"/>
        <v>30848455</v>
      </c>
      <c r="J59" s="841">
        <f>SUM(J60:J64)</f>
        <v>4937207</v>
      </c>
      <c r="K59" s="841">
        <f>SUM(K60:K64)</f>
        <v>584433</v>
      </c>
      <c r="L59" s="841">
        <v>0</v>
      </c>
      <c r="M59" s="841">
        <f aca="true" t="shared" si="21" ref="M59:R59">SUM(M60:M64)</f>
        <v>22940412</v>
      </c>
      <c r="N59" s="841">
        <f t="shared" si="21"/>
        <v>1828335</v>
      </c>
      <c r="O59" s="841">
        <f t="shared" si="21"/>
        <v>0</v>
      </c>
      <c r="P59" s="841">
        <f t="shared" si="21"/>
        <v>0</v>
      </c>
      <c r="Q59" s="841">
        <f t="shared" si="21"/>
        <v>558068</v>
      </c>
      <c r="R59" s="841">
        <f t="shared" si="21"/>
        <v>2703124</v>
      </c>
      <c r="S59" s="843">
        <f t="shared" si="17"/>
        <v>28029939</v>
      </c>
      <c r="T59" s="842">
        <f t="shared" si="2"/>
        <v>17.899243252214738</v>
      </c>
      <c r="U59" s="794">
        <f t="shared" si="5"/>
        <v>0</v>
      </c>
    </row>
    <row r="60" spans="1:21" ht="18" customHeight="1">
      <c r="A60" s="609" t="s">
        <v>695</v>
      </c>
      <c r="B60" s="609" t="s">
        <v>694</v>
      </c>
      <c r="C60" s="841">
        <f t="shared" si="6"/>
        <v>6332796</v>
      </c>
      <c r="D60" s="841">
        <v>3361209</v>
      </c>
      <c r="E60" s="841">
        <v>2971587</v>
      </c>
      <c r="F60" s="841">
        <v>96900</v>
      </c>
      <c r="G60" s="841"/>
      <c r="H60" s="841">
        <f t="shared" si="15"/>
        <v>6235896</v>
      </c>
      <c r="I60" s="841">
        <f t="shared" si="19"/>
        <v>5430529</v>
      </c>
      <c r="J60" s="841">
        <v>620637</v>
      </c>
      <c r="K60" s="841">
        <v>24714</v>
      </c>
      <c r="L60" s="841">
        <v>0</v>
      </c>
      <c r="M60" s="841">
        <v>4785178</v>
      </c>
      <c r="N60" s="841">
        <v>0</v>
      </c>
      <c r="O60" s="841">
        <v>0</v>
      </c>
      <c r="P60" s="841">
        <v>0</v>
      </c>
      <c r="Q60" s="841">
        <v>0</v>
      </c>
      <c r="R60" s="841">
        <v>805367</v>
      </c>
      <c r="S60" s="843">
        <f t="shared" si="17"/>
        <v>5590545</v>
      </c>
      <c r="T60" s="842">
        <f t="shared" si="2"/>
        <v>11.883759390659732</v>
      </c>
      <c r="U60" s="794">
        <f t="shared" si="5"/>
        <v>0</v>
      </c>
    </row>
    <row r="61" spans="1:21" ht="18" customHeight="1">
      <c r="A61" s="609" t="s">
        <v>693</v>
      </c>
      <c r="B61" s="609" t="s">
        <v>692</v>
      </c>
      <c r="C61" s="841">
        <f t="shared" si="6"/>
        <v>8475531</v>
      </c>
      <c r="D61" s="841">
        <v>5251240</v>
      </c>
      <c r="E61" s="841">
        <v>3224291</v>
      </c>
      <c r="F61" s="841">
        <v>1085</v>
      </c>
      <c r="G61" s="841"/>
      <c r="H61" s="841">
        <f t="shared" si="15"/>
        <v>8474446</v>
      </c>
      <c r="I61" s="841">
        <f t="shared" si="19"/>
        <v>8406743</v>
      </c>
      <c r="J61" s="841">
        <v>2205892</v>
      </c>
      <c r="K61" s="841">
        <v>320528</v>
      </c>
      <c r="L61" s="841">
        <v>0</v>
      </c>
      <c r="M61" s="841">
        <v>5786086</v>
      </c>
      <c r="N61" s="841">
        <v>83737</v>
      </c>
      <c r="O61" s="841">
        <v>0</v>
      </c>
      <c r="P61" s="841">
        <v>0</v>
      </c>
      <c r="Q61" s="841">
        <v>10500</v>
      </c>
      <c r="R61" s="841">
        <v>67703</v>
      </c>
      <c r="S61" s="843">
        <f t="shared" si="17"/>
        <v>5948026</v>
      </c>
      <c r="T61" s="842">
        <f t="shared" si="2"/>
        <v>30.05230444180344</v>
      </c>
      <c r="U61" s="794">
        <f t="shared" si="5"/>
        <v>0</v>
      </c>
    </row>
    <row r="62" spans="1:21" ht="18" customHeight="1">
      <c r="A62" s="609" t="s">
        <v>691</v>
      </c>
      <c r="B62" s="609" t="s">
        <v>690</v>
      </c>
      <c r="C62" s="841">
        <f t="shared" si="6"/>
        <v>2258555</v>
      </c>
      <c r="D62" s="841">
        <v>1473333</v>
      </c>
      <c r="E62" s="841">
        <v>785222</v>
      </c>
      <c r="F62" s="841">
        <v>73500</v>
      </c>
      <c r="G62" s="841"/>
      <c r="H62" s="841">
        <f t="shared" si="15"/>
        <v>2185055</v>
      </c>
      <c r="I62" s="841">
        <f t="shared" si="19"/>
        <v>1912047</v>
      </c>
      <c r="J62" s="841">
        <v>406110</v>
      </c>
      <c r="K62" s="841">
        <v>16146</v>
      </c>
      <c r="L62" s="841">
        <v>0</v>
      </c>
      <c r="M62" s="841">
        <v>386621</v>
      </c>
      <c r="N62" s="841">
        <v>1103170</v>
      </c>
      <c r="O62" s="841">
        <v>0</v>
      </c>
      <c r="P62" s="841">
        <v>0</v>
      </c>
      <c r="Q62" s="841">
        <v>0</v>
      </c>
      <c r="R62" s="841">
        <v>273008</v>
      </c>
      <c r="S62" s="843">
        <f t="shared" si="17"/>
        <v>1762799</v>
      </c>
      <c r="T62" s="842">
        <f t="shared" si="2"/>
        <v>22.083975969209963</v>
      </c>
      <c r="U62" s="794">
        <f t="shared" si="5"/>
        <v>0</v>
      </c>
    </row>
    <row r="63" spans="1:21" ht="18" customHeight="1">
      <c r="A63" s="609" t="s">
        <v>689</v>
      </c>
      <c r="B63" s="609" t="s">
        <v>688</v>
      </c>
      <c r="C63" s="841">
        <f t="shared" si="6"/>
        <v>5230494</v>
      </c>
      <c r="D63" s="841">
        <v>3193526</v>
      </c>
      <c r="E63" s="841">
        <v>2036968</v>
      </c>
      <c r="F63" s="841">
        <v>0</v>
      </c>
      <c r="G63" s="841"/>
      <c r="H63" s="841">
        <f t="shared" si="15"/>
        <v>5230494</v>
      </c>
      <c r="I63" s="841">
        <f t="shared" si="19"/>
        <v>4730616</v>
      </c>
      <c r="J63" s="841">
        <v>876200</v>
      </c>
      <c r="K63" s="841">
        <v>206245</v>
      </c>
      <c r="L63" s="841">
        <v>0</v>
      </c>
      <c r="M63" s="841">
        <v>3050996</v>
      </c>
      <c r="N63" s="841">
        <v>581652</v>
      </c>
      <c r="O63" s="841">
        <v>0</v>
      </c>
      <c r="P63" s="841">
        <v>0</v>
      </c>
      <c r="Q63" s="841">
        <v>15523</v>
      </c>
      <c r="R63" s="841">
        <v>499878</v>
      </c>
      <c r="S63" s="843">
        <f t="shared" si="17"/>
        <v>4148049</v>
      </c>
      <c r="T63" s="842">
        <f t="shared" si="2"/>
        <v>22.881692363108737</v>
      </c>
      <c r="U63" s="794">
        <f t="shared" si="5"/>
        <v>0</v>
      </c>
    </row>
    <row r="64" spans="1:21" ht="18" customHeight="1">
      <c r="A64" s="609" t="s">
        <v>687</v>
      </c>
      <c r="B64" s="609" t="s">
        <v>686</v>
      </c>
      <c r="C64" s="841">
        <f t="shared" si="6"/>
        <v>11704103</v>
      </c>
      <c r="D64" s="841">
        <v>6676516</v>
      </c>
      <c r="E64" s="841">
        <v>5027587</v>
      </c>
      <c r="F64" s="841">
        <v>278415</v>
      </c>
      <c r="G64" s="841"/>
      <c r="H64" s="841">
        <f t="shared" si="15"/>
        <v>11425688</v>
      </c>
      <c r="I64" s="841">
        <f t="shared" si="19"/>
        <v>10368520</v>
      </c>
      <c r="J64" s="841">
        <v>828368</v>
      </c>
      <c r="K64" s="841">
        <v>16800</v>
      </c>
      <c r="L64" s="841">
        <v>0</v>
      </c>
      <c r="M64" s="841">
        <v>8931531</v>
      </c>
      <c r="N64" s="841">
        <v>59776</v>
      </c>
      <c r="O64" s="841">
        <v>0</v>
      </c>
      <c r="P64" s="841">
        <v>0</v>
      </c>
      <c r="Q64" s="841">
        <v>532045</v>
      </c>
      <c r="R64" s="841">
        <v>1057168</v>
      </c>
      <c r="S64" s="843">
        <f t="shared" si="17"/>
        <v>10580520</v>
      </c>
      <c r="T64" s="842">
        <f t="shared" si="2"/>
        <v>8.151288708513848</v>
      </c>
      <c r="U64" s="794">
        <f t="shared" si="5"/>
        <v>0</v>
      </c>
    </row>
    <row r="65" spans="1:21" ht="18" customHeight="1">
      <c r="A65" s="609" t="s">
        <v>77</v>
      </c>
      <c r="B65" s="609" t="s">
        <v>685</v>
      </c>
      <c r="C65" s="841">
        <f t="shared" si="6"/>
        <v>117898802</v>
      </c>
      <c r="D65" s="841">
        <f>SUM(D66:D70)</f>
        <v>85886555</v>
      </c>
      <c r="E65" s="841">
        <f>SUM(E66:E70)</f>
        <v>32012247</v>
      </c>
      <c r="F65" s="841">
        <f>SUM(F66:F70)</f>
        <v>174687</v>
      </c>
      <c r="G65" s="841">
        <f>SUM(G66:G70)</f>
        <v>0</v>
      </c>
      <c r="H65" s="841">
        <f t="shared" si="15"/>
        <v>117724115</v>
      </c>
      <c r="I65" s="841">
        <f t="shared" si="19"/>
        <v>114923704</v>
      </c>
      <c r="J65" s="841">
        <f>SUM(J66:J70)</f>
        <v>9080377</v>
      </c>
      <c r="K65" s="841">
        <f>SUM(K66:K70)</f>
        <v>1821289</v>
      </c>
      <c r="L65" s="841"/>
      <c r="M65" s="841">
        <f aca="true" t="shared" si="22" ref="M65:R65">SUM(M66:M70)</f>
        <v>103957698</v>
      </c>
      <c r="N65" s="841">
        <f t="shared" si="22"/>
        <v>31490</v>
      </c>
      <c r="O65" s="841">
        <f t="shared" si="22"/>
        <v>32850</v>
      </c>
      <c r="P65" s="841">
        <f t="shared" si="22"/>
        <v>0</v>
      </c>
      <c r="Q65" s="841">
        <f t="shared" si="22"/>
        <v>0</v>
      </c>
      <c r="R65" s="841">
        <f t="shared" si="22"/>
        <v>2800411</v>
      </c>
      <c r="S65" s="843">
        <f t="shared" si="17"/>
        <v>106822449</v>
      </c>
      <c r="T65" s="842">
        <f t="shared" si="2"/>
        <v>9.486002992037221</v>
      </c>
      <c r="U65" s="794">
        <f t="shared" si="5"/>
        <v>0</v>
      </c>
    </row>
    <row r="66" spans="1:21" ht="18" customHeight="1">
      <c r="A66" s="609" t="s">
        <v>684</v>
      </c>
      <c r="B66" s="840" t="s">
        <v>683</v>
      </c>
      <c r="C66" s="841">
        <f t="shared" si="6"/>
        <v>18515377</v>
      </c>
      <c r="D66" s="841">
        <v>14162935</v>
      </c>
      <c r="E66" s="863">
        <v>4352442</v>
      </c>
      <c r="F66" s="863">
        <v>0</v>
      </c>
      <c r="G66" s="863">
        <v>0</v>
      </c>
      <c r="H66" s="841">
        <f t="shared" si="15"/>
        <v>18515377</v>
      </c>
      <c r="I66" s="841">
        <f t="shared" si="19"/>
        <v>18389041</v>
      </c>
      <c r="J66" s="863">
        <v>2068713</v>
      </c>
      <c r="K66" s="863">
        <v>103008</v>
      </c>
      <c r="L66" s="863">
        <v>0</v>
      </c>
      <c r="M66" s="863">
        <v>16201085</v>
      </c>
      <c r="N66" s="863">
        <v>16235</v>
      </c>
      <c r="O66" s="863"/>
      <c r="P66" s="863"/>
      <c r="Q66" s="863"/>
      <c r="R66" s="863">
        <v>126336</v>
      </c>
      <c r="S66" s="843">
        <f t="shared" si="17"/>
        <v>16343656</v>
      </c>
      <c r="T66" s="842">
        <f t="shared" si="2"/>
        <v>11.80986545192868</v>
      </c>
      <c r="U66" s="794">
        <f t="shared" si="5"/>
        <v>0</v>
      </c>
    </row>
    <row r="67" spans="1:21" ht="18" customHeight="1">
      <c r="A67" s="609" t="s">
        <v>682</v>
      </c>
      <c r="B67" s="840" t="s">
        <v>681</v>
      </c>
      <c r="C67" s="841">
        <f t="shared" si="6"/>
        <v>18139090</v>
      </c>
      <c r="D67" s="841">
        <v>2741220</v>
      </c>
      <c r="E67" s="863">
        <v>15397870</v>
      </c>
      <c r="F67" s="863">
        <v>10269</v>
      </c>
      <c r="G67" s="863">
        <v>0</v>
      </c>
      <c r="H67" s="841">
        <f t="shared" si="15"/>
        <v>18128821</v>
      </c>
      <c r="I67" s="841">
        <f t="shared" si="19"/>
        <v>16776913</v>
      </c>
      <c r="J67" s="863">
        <v>798605</v>
      </c>
      <c r="K67" s="863">
        <v>985864</v>
      </c>
      <c r="L67" s="863">
        <v>0</v>
      </c>
      <c r="M67" s="863">
        <v>14992444</v>
      </c>
      <c r="N67" s="863"/>
      <c r="O67" s="863"/>
      <c r="P67" s="863"/>
      <c r="Q67" s="863"/>
      <c r="R67" s="863">
        <v>1351908</v>
      </c>
      <c r="S67" s="843">
        <f t="shared" si="17"/>
        <v>16344352</v>
      </c>
      <c r="T67" s="842">
        <f t="shared" si="2"/>
        <v>10.636456182373957</v>
      </c>
      <c r="U67" s="794">
        <f t="shared" si="5"/>
        <v>0</v>
      </c>
    </row>
    <row r="68" spans="1:21" ht="18" customHeight="1">
      <c r="A68" s="609" t="s">
        <v>680</v>
      </c>
      <c r="B68" s="840" t="s">
        <v>679</v>
      </c>
      <c r="C68" s="841">
        <f t="shared" si="6"/>
        <v>13253968</v>
      </c>
      <c r="D68" s="841">
        <v>11011408</v>
      </c>
      <c r="E68" s="863">
        <v>2242560</v>
      </c>
      <c r="F68" s="863">
        <v>7418</v>
      </c>
      <c r="G68" s="863">
        <v>0</v>
      </c>
      <c r="H68" s="841">
        <f t="shared" si="15"/>
        <v>13246550</v>
      </c>
      <c r="I68" s="841">
        <f t="shared" si="19"/>
        <v>12154833</v>
      </c>
      <c r="J68" s="863">
        <v>906141</v>
      </c>
      <c r="K68" s="863">
        <v>204344</v>
      </c>
      <c r="L68" s="863">
        <v>0</v>
      </c>
      <c r="M68" s="863">
        <v>11011498</v>
      </c>
      <c r="N68" s="863"/>
      <c r="O68" s="863">
        <v>32850</v>
      </c>
      <c r="P68" s="863"/>
      <c r="Q68" s="863"/>
      <c r="R68" s="863">
        <v>1091717</v>
      </c>
      <c r="S68" s="843">
        <f t="shared" si="17"/>
        <v>12136065</v>
      </c>
      <c r="T68" s="842">
        <f t="shared" si="2"/>
        <v>9.136160077230185</v>
      </c>
      <c r="U68" s="794">
        <f t="shared" si="5"/>
        <v>0</v>
      </c>
    </row>
    <row r="69" spans="1:21" ht="18" customHeight="1">
      <c r="A69" s="609" t="s">
        <v>678</v>
      </c>
      <c r="B69" s="840" t="s">
        <v>677</v>
      </c>
      <c r="C69" s="841">
        <f t="shared" si="6"/>
        <v>58799558</v>
      </c>
      <c r="D69" s="841">
        <v>55321301</v>
      </c>
      <c r="E69" s="863">
        <v>3478257</v>
      </c>
      <c r="F69" s="863">
        <v>132687</v>
      </c>
      <c r="G69" s="863">
        <v>0</v>
      </c>
      <c r="H69" s="841">
        <f t="shared" si="15"/>
        <v>58666871</v>
      </c>
      <c r="I69" s="841">
        <f t="shared" si="19"/>
        <v>58619322</v>
      </c>
      <c r="J69" s="863">
        <v>3381636</v>
      </c>
      <c r="K69" s="863">
        <v>245456</v>
      </c>
      <c r="L69" s="863">
        <v>0</v>
      </c>
      <c r="M69" s="863">
        <v>54992230</v>
      </c>
      <c r="N69" s="863"/>
      <c r="O69" s="863"/>
      <c r="P69" s="863"/>
      <c r="Q69" s="863"/>
      <c r="R69" s="863">
        <v>47549</v>
      </c>
      <c r="S69" s="843">
        <f t="shared" si="17"/>
        <v>55039779</v>
      </c>
      <c r="T69" s="842">
        <f t="shared" si="2"/>
        <v>6.187536594162587</v>
      </c>
      <c r="U69" s="794">
        <f t="shared" si="5"/>
        <v>0</v>
      </c>
    </row>
    <row r="70" spans="1:21" ht="18" customHeight="1">
      <c r="A70" s="609" t="s">
        <v>676</v>
      </c>
      <c r="B70" s="840" t="s">
        <v>675</v>
      </c>
      <c r="C70" s="841">
        <f t="shared" si="6"/>
        <v>9190809</v>
      </c>
      <c r="D70" s="841">
        <v>2649691</v>
      </c>
      <c r="E70" s="863">
        <v>6541118</v>
      </c>
      <c r="F70" s="863">
        <v>24313</v>
      </c>
      <c r="G70" s="863">
        <v>0</v>
      </c>
      <c r="H70" s="841">
        <f t="shared" si="15"/>
        <v>9166496</v>
      </c>
      <c r="I70" s="841">
        <f t="shared" si="19"/>
        <v>8983595</v>
      </c>
      <c r="J70" s="863">
        <v>1925282</v>
      </c>
      <c r="K70" s="863">
        <v>282617</v>
      </c>
      <c r="L70" s="863">
        <v>0</v>
      </c>
      <c r="M70" s="863">
        <v>6760441</v>
      </c>
      <c r="N70" s="863">
        <v>15255</v>
      </c>
      <c r="O70" s="863"/>
      <c r="P70" s="863"/>
      <c r="Q70" s="863"/>
      <c r="R70" s="863">
        <v>182901</v>
      </c>
      <c r="S70" s="843">
        <f t="shared" si="17"/>
        <v>6958597</v>
      </c>
      <c r="T70" s="842">
        <f t="shared" si="2"/>
        <v>24.5770095379411</v>
      </c>
      <c r="U70" s="794">
        <f t="shared" si="5"/>
        <v>0</v>
      </c>
    </row>
    <row r="71" spans="1:21" ht="18" customHeight="1">
      <c r="A71" s="609" t="s">
        <v>78</v>
      </c>
      <c r="B71" s="609" t="s">
        <v>674</v>
      </c>
      <c r="C71" s="841">
        <f t="shared" si="6"/>
        <v>22003849</v>
      </c>
      <c r="D71" s="841">
        <f>SUM(D72:D75)</f>
        <v>9354765</v>
      </c>
      <c r="E71" s="841">
        <f>SUM(E72:E75)</f>
        <v>12649084</v>
      </c>
      <c r="F71" s="841">
        <f>SUM(F72:F75)</f>
        <v>2004687</v>
      </c>
      <c r="G71" s="841">
        <f>SUM(G72:G75)</f>
        <v>0</v>
      </c>
      <c r="H71" s="841">
        <f t="shared" si="15"/>
        <v>19999162</v>
      </c>
      <c r="I71" s="841">
        <f t="shared" si="19"/>
        <v>17268317</v>
      </c>
      <c r="J71" s="841">
        <f>SUM(J72:J75)</f>
        <v>3339378</v>
      </c>
      <c r="K71" s="841">
        <f>SUM(K72:K75)</f>
        <v>269984</v>
      </c>
      <c r="L71" s="841"/>
      <c r="M71" s="841">
        <f aca="true" t="shared" si="23" ref="M71:R71">SUM(M72:M75)</f>
        <v>12215844</v>
      </c>
      <c r="N71" s="841">
        <f t="shared" si="23"/>
        <v>22898</v>
      </c>
      <c r="O71" s="841">
        <f t="shared" si="23"/>
        <v>0</v>
      </c>
      <c r="P71" s="841">
        <f t="shared" si="23"/>
        <v>0</v>
      </c>
      <c r="Q71" s="841">
        <f t="shared" si="23"/>
        <v>1420213</v>
      </c>
      <c r="R71" s="841">
        <f t="shared" si="23"/>
        <v>2730845</v>
      </c>
      <c r="S71" s="843">
        <f t="shared" si="17"/>
        <v>16389800</v>
      </c>
      <c r="T71" s="842">
        <f t="shared" si="2"/>
        <v>20.901643165341476</v>
      </c>
      <c r="U71" s="794">
        <f t="shared" si="5"/>
        <v>0</v>
      </c>
    </row>
    <row r="72" spans="1:21" ht="18" customHeight="1">
      <c r="A72" s="609" t="s">
        <v>673</v>
      </c>
      <c r="B72" s="609" t="s">
        <v>672</v>
      </c>
      <c r="C72" s="841">
        <f t="shared" si="6"/>
        <v>1389806</v>
      </c>
      <c r="D72" s="841">
        <v>783269</v>
      </c>
      <c r="E72" s="850">
        <f>606536+1</f>
        <v>606537</v>
      </c>
      <c r="F72" s="850"/>
      <c r="G72" s="841"/>
      <c r="H72" s="841">
        <f t="shared" si="15"/>
        <v>1389806</v>
      </c>
      <c r="I72" s="841">
        <f t="shared" si="19"/>
        <v>1303620</v>
      </c>
      <c r="J72" s="850">
        <f>363214+2</f>
        <v>363216</v>
      </c>
      <c r="K72" s="850">
        <f>61957</f>
        <v>61957</v>
      </c>
      <c r="L72" s="850"/>
      <c r="M72" s="850">
        <f>876805-1</f>
        <v>876804</v>
      </c>
      <c r="N72" s="850"/>
      <c r="O72" s="850"/>
      <c r="P72" s="850"/>
      <c r="Q72" s="850">
        <v>1643</v>
      </c>
      <c r="R72" s="853">
        <v>86186</v>
      </c>
      <c r="S72" s="843">
        <f t="shared" si="17"/>
        <v>964633</v>
      </c>
      <c r="T72" s="842">
        <f t="shared" si="2"/>
        <v>32.61479572267992</v>
      </c>
      <c r="U72" s="794">
        <f t="shared" si="5"/>
        <v>0</v>
      </c>
    </row>
    <row r="73" spans="1:21" ht="18" customHeight="1">
      <c r="A73" s="609" t="s">
        <v>671</v>
      </c>
      <c r="B73" s="609" t="s">
        <v>670</v>
      </c>
      <c r="C73" s="841">
        <f t="shared" si="6"/>
        <v>5034167</v>
      </c>
      <c r="D73" s="850">
        <v>1802718</v>
      </c>
      <c r="E73" s="850">
        <v>3231449</v>
      </c>
      <c r="F73" s="850">
        <v>50735</v>
      </c>
      <c r="G73" s="841"/>
      <c r="H73" s="841">
        <f t="shared" si="15"/>
        <v>4983432</v>
      </c>
      <c r="I73" s="841">
        <f t="shared" si="19"/>
        <v>4500544</v>
      </c>
      <c r="J73" s="850">
        <v>778049</v>
      </c>
      <c r="K73" s="850">
        <v>145139</v>
      </c>
      <c r="L73" s="850"/>
      <c r="M73" s="850">
        <v>3499958</v>
      </c>
      <c r="N73" s="850">
        <v>15898</v>
      </c>
      <c r="O73" s="850"/>
      <c r="P73" s="850"/>
      <c r="Q73" s="850">
        <v>61500</v>
      </c>
      <c r="R73" s="853">
        <v>482888</v>
      </c>
      <c r="S73" s="843">
        <f t="shared" si="17"/>
        <v>4060244</v>
      </c>
      <c r="T73" s="842">
        <f t="shared" si="2"/>
        <v>20.5128091181866</v>
      </c>
      <c r="U73" s="794">
        <f t="shared" si="5"/>
        <v>0</v>
      </c>
    </row>
    <row r="74" spans="1:21" ht="18" customHeight="1">
      <c r="A74" s="609" t="s">
        <v>669</v>
      </c>
      <c r="B74" s="609" t="s">
        <v>755</v>
      </c>
      <c r="C74" s="841">
        <f t="shared" si="6"/>
        <v>4721779</v>
      </c>
      <c r="D74" s="850">
        <v>3070060</v>
      </c>
      <c r="E74" s="850">
        <v>1651719</v>
      </c>
      <c r="F74" s="850"/>
      <c r="G74" s="841"/>
      <c r="H74" s="841">
        <f t="shared" si="15"/>
        <v>4721779</v>
      </c>
      <c r="I74" s="841">
        <f t="shared" si="19"/>
        <v>3910710</v>
      </c>
      <c r="J74" s="850">
        <v>355004</v>
      </c>
      <c r="K74" s="850">
        <v>15000</v>
      </c>
      <c r="L74" s="850"/>
      <c r="M74" s="850">
        <v>2367056</v>
      </c>
      <c r="N74" s="850">
        <v>0</v>
      </c>
      <c r="O74" s="850">
        <v>0</v>
      </c>
      <c r="P74" s="850">
        <v>0</v>
      </c>
      <c r="Q74" s="850">
        <v>1173650</v>
      </c>
      <c r="R74" s="853">
        <v>811069</v>
      </c>
      <c r="S74" s="843">
        <f t="shared" si="17"/>
        <v>4351775</v>
      </c>
      <c r="T74" s="842">
        <f t="shared" si="2"/>
        <v>9.461299866264694</v>
      </c>
      <c r="U74" s="794">
        <f t="shared" si="5"/>
        <v>0</v>
      </c>
    </row>
    <row r="75" spans="1:21" ht="18" customHeight="1">
      <c r="A75" s="609" t="s">
        <v>667</v>
      </c>
      <c r="B75" s="609" t="s">
        <v>666</v>
      </c>
      <c r="C75" s="841">
        <f t="shared" si="6"/>
        <v>10858097</v>
      </c>
      <c r="D75" s="850">
        <v>3698718</v>
      </c>
      <c r="E75" s="850">
        <v>7159379</v>
      </c>
      <c r="F75" s="850">
        <v>1953952</v>
      </c>
      <c r="G75" s="841"/>
      <c r="H75" s="841">
        <f t="shared" si="15"/>
        <v>8904145</v>
      </c>
      <c r="I75" s="841">
        <f t="shared" si="19"/>
        <v>7553443</v>
      </c>
      <c r="J75" s="850">
        <v>1843109</v>
      </c>
      <c r="K75" s="850">
        <v>47888</v>
      </c>
      <c r="L75" s="850"/>
      <c r="M75" s="850">
        <v>5472026</v>
      </c>
      <c r="N75" s="850">
        <v>7000</v>
      </c>
      <c r="O75" s="850"/>
      <c r="P75" s="850"/>
      <c r="Q75" s="850">
        <v>183420</v>
      </c>
      <c r="R75" s="853">
        <v>1350702</v>
      </c>
      <c r="S75" s="843">
        <f t="shared" si="17"/>
        <v>7013148</v>
      </c>
      <c r="T75" s="842">
        <f>(((J75+K75+L75))/I75)*100</f>
        <v>25.03490130262451</v>
      </c>
      <c r="U75" s="794">
        <f t="shared" si="5"/>
        <v>0</v>
      </c>
    </row>
    <row r="76" spans="1:20" s="420" customFormat="1" ht="29.25" customHeight="1">
      <c r="A76" s="1431"/>
      <c r="B76" s="1431"/>
      <c r="C76" s="1431"/>
      <c r="D76" s="1431"/>
      <c r="E76" s="1431"/>
      <c r="F76" s="753"/>
      <c r="G76" s="488"/>
      <c r="H76" s="488"/>
      <c r="I76" s="488"/>
      <c r="J76" s="488"/>
      <c r="K76" s="488"/>
      <c r="L76" s="488"/>
      <c r="M76" s="488"/>
      <c r="N76" s="488"/>
      <c r="O76" s="1438" t="str">
        <f>'Thong tin'!B8</f>
        <v>Trà Vinh, ngày 1 tháng 7 năm 2016</v>
      </c>
      <c r="P76" s="1438"/>
      <c r="Q76" s="1438"/>
      <c r="R76" s="1438"/>
      <c r="S76" s="1438"/>
      <c r="T76" s="1438"/>
    </row>
    <row r="77" spans="1:20" s="744" customFormat="1" ht="19.5" customHeight="1">
      <c r="A77" s="732"/>
      <c r="B77" s="1423" t="s">
        <v>4</v>
      </c>
      <c r="C77" s="1423"/>
      <c r="D77" s="1423"/>
      <c r="E77" s="1423"/>
      <c r="F77" s="731"/>
      <c r="G77" s="731"/>
      <c r="H77" s="731"/>
      <c r="I77" s="731"/>
      <c r="J77" s="731"/>
      <c r="K77" s="731"/>
      <c r="L77" s="731"/>
      <c r="M77" s="731"/>
      <c r="N77" s="731"/>
      <c r="O77" s="1437" t="str">
        <f>'Thong tin'!B7</f>
        <v>PHÓ CỤC TRƯỞNG</v>
      </c>
      <c r="P77" s="1437"/>
      <c r="Q77" s="1437"/>
      <c r="R77" s="1437"/>
      <c r="S77" s="1437"/>
      <c r="T77" s="1437"/>
    </row>
    <row r="78" spans="1:20" ht="18.75">
      <c r="A78" s="479"/>
      <c r="B78" s="1449"/>
      <c r="C78" s="1449"/>
      <c r="D78" s="1449"/>
      <c r="E78" s="485"/>
      <c r="F78" s="485"/>
      <c r="G78" s="485"/>
      <c r="H78" s="485"/>
      <c r="I78" s="485"/>
      <c r="J78" s="485"/>
      <c r="K78" s="485"/>
      <c r="L78" s="485"/>
      <c r="M78" s="485"/>
      <c r="N78" s="485"/>
      <c r="O78" s="1448"/>
      <c r="P78" s="1448"/>
      <c r="Q78" s="1448"/>
      <c r="R78" s="1448"/>
      <c r="S78" s="1448"/>
      <c r="T78" s="1448"/>
    </row>
    <row r="79" spans="1:20" ht="18.75">
      <c r="A79" s="479"/>
      <c r="B79" s="479"/>
      <c r="C79" s="479"/>
      <c r="D79" s="485"/>
      <c r="E79" s="485"/>
      <c r="F79" s="485"/>
      <c r="G79" s="485"/>
      <c r="H79" s="485"/>
      <c r="I79" s="485"/>
      <c r="J79" s="485"/>
      <c r="K79" s="485"/>
      <c r="L79" s="485"/>
      <c r="M79" s="485"/>
      <c r="N79" s="485"/>
      <c r="O79" s="485"/>
      <c r="P79" s="485"/>
      <c r="Q79" s="485"/>
      <c r="R79" s="485"/>
      <c r="S79" s="479"/>
      <c r="T79" s="479"/>
    </row>
    <row r="80" spans="1:20" ht="15.75">
      <c r="A80" s="477"/>
      <c r="B80" s="1440"/>
      <c r="C80" s="1440"/>
      <c r="D80" s="1440"/>
      <c r="E80" s="742"/>
      <c r="F80" s="742"/>
      <c r="G80" s="742"/>
      <c r="H80" s="742"/>
      <c r="I80" s="742"/>
      <c r="J80" s="742"/>
      <c r="K80" s="742"/>
      <c r="L80" s="742"/>
      <c r="M80" s="742"/>
      <c r="N80" s="742"/>
      <c r="O80" s="742"/>
      <c r="P80" s="742"/>
      <c r="Q80" s="1440"/>
      <c r="R80" s="1440"/>
      <c r="S80" s="1440"/>
      <c r="T80" s="477"/>
    </row>
    <row r="81" spans="1:20" ht="15.75" customHeight="1">
      <c r="A81" s="743"/>
      <c r="B81" s="477"/>
      <c r="C81" s="477"/>
      <c r="D81" s="742"/>
      <c r="E81" s="742"/>
      <c r="F81" s="742"/>
      <c r="G81" s="742"/>
      <c r="H81" s="742"/>
      <c r="I81" s="742"/>
      <c r="J81" s="742"/>
      <c r="K81" s="742"/>
      <c r="L81" s="742"/>
      <c r="M81" s="742"/>
      <c r="N81" s="742"/>
      <c r="O81" s="742"/>
      <c r="P81" s="742"/>
      <c r="Q81" s="742"/>
      <c r="R81" s="742"/>
      <c r="S81" s="477"/>
      <c r="T81" s="477"/>
    </row>
    <row r="82" spans="1:20" ht="15.75" customHeight="1">
      <c r="A82" s="477"/>
      <c r="B82" s="1443"/>
      <c r="C82" s="1443"/>
      <c r="D82" s="1443"/>
      <c r="E82" s="1443"/>
      <c r="F82" s="1443"/>
      <c r="G82" s="1443"/>
      <c r="H82" s="1443"/>
      <c r="I82" s="1443"/>
      <c r="J82" s="1443"/>
      <c r="K82" s="1443"/>
      <c r="L82" s="1443"/>
      <c r="M82" s="1443"/>
      <c r="N82" s="1443"/>
      <c r="O82" s="1443"/>
      <c r="P82" s="1443"/>
      <c r="Q82" s="742"/>
      <c r="R82" s="742"/>
      <c r="S82" s="477"/>
      <c r="T82" s="477"/>
    </row>
    <row r="83" spans="1:20" ht="15.75">
      <c r="A83" s="741"/>
      <c r="B83" s="741"/>
      <c r="C83" s="741"/>
      <c r="D83" s="741"/>
      <c r="E83" s="741"/>
      <c r="F83" s="741"/>
      <c r="G83" s="741"/>
      <c r="H83" s="741"/>
      <c r="I83" s="741"/>
      <c r="J83" s="741"/>
      <c r="K83" s="741"/>
      <c r="L83" s="741"/>
      <c r="M83" s="741"/>
      <c r="N83" s="741"/>
      <c r="O83" s="741"/>
      <c r="P83" s="741"/>
      <c r="Q83" s="741"/>
      <c r="R83" s="477"/>
      <c r="S83" s="477"/>
      <c r="T83" s="477"/>
    </row>
    <row r="84" spans="1:20" ht="18.75">
      <c r="A84" s="477"/>
      <c r="B84" s="1232" t="str">
        <f>'Thong tin'!B5</f>
        <v>Nhan Quốc Hải</v>
      </c>
      <c r="C84" s="1232"/>
      <c r="D84" s="1232"/>
      <c r="E84" s="1232"/>
      <c r="F84" s="477"/>
      <c r="G84" s="477"/>
      <c r="H84" s="477"/>
      <c r="I84" s="477"/>
      <c r="J84" s="477"/>
      <c r="K84" s="477"/>
      <c r="L84" s="477"/>
      <c r="M84" s="477"/>
      <c r="N84" s="477"/>
      <c r="O84" s="1232" t="str">
        <f>'Thong tin'!B6</f>
        <v>Trần Việt Hồng</v>
      </c>
      <c r="P84" s="1232"/>
      <c r="Q84" s="1232"/>
      <c r="R84" s="1232"/>
      <c r="S84" s="1232"/>
      <c r="T84" s="1232"/>
    </row>
    <row r="85" spans="2:20" ht="18.75">
      <c r="B85" s="1441"/>
      <c r="C85" s="1441"/>
      <c r="D85" s="1441"/>
      <c r="E85" s="1441"/>
      <c r="P85" s="1441"/>
      <c r="Q85" s="1441"/>
      <c r="R85" s="1441"/>
      <c r="S85" s="1441"/>
      <c r="T85" s="1442"/>
    </row>
  </sheetData>
  <sheetProtection/>
  <mergeCells count="39">
    <mergeCell ref="O84:T84"/>
    <mergeCell ref="C6:E6"/>
    <mergeCell ref="C7:C9"/>
    <mergeCell ref="B77:E77"/>
    <mergeCell ref="A10:B10"/>
    <mergeCell ref="R7:R9"/>
    <mergeCell ref="I8:I9"/>
    <mergeCell ref="J8:Q8"/>
    <mergeCell ref="H7:H9"/>
    <mergeCell ref="Q5:T5"/>
    <mergeCell ref="D7:E7"/>
    <mergeCell ref="D8:D9"/>
    <mergeCell ref="E8:E9"/>
    <mergeCell ref="E1:P1"/>
    <mergeCell ref="E2:P2"/>
    <mergeCell ref="E3:P3"/>
    <mergeCell ref="F6:F9"/>
    <mergeCell ref="G6:G9"/>
    <mergeCell ref="H6:R6"/>
    <mergeCell ref="A2:D2"/>
    <mergeCell ref="Q2:T2"/>
    <mergeCell ref="Q4:T4"/>
    <mergeCell ref="O78:T78"/>
    <mergeCell ref="B78:D78"/>
    <mergeCell ref="O77:T77"/>
    <mergeCell ref="T6:T9"/>
    <mergeCell ref="I7:Q7"/>
    <mergeCell ref="O76:T76"/>
    <mergeCell ref="S6:S9"/>
    <mergeCell ref="A3:D3"/>
    <mergeCell ref="A76:E76"/>
    <mergeCell ref="Q80:S80"/>
    <mergeCell ref="B80:D80"/>
    <mergeCell ref="B85:E85"/>
    <mergeCell ref="P85:T85"/>
    <mergeCell ref="B84:E84"/>
    <mergeCell ref="B82:P82"/>
    <mergeCell ref="A11:B11"/>
    <mergeCell ref="A6:B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10"/>
  </sheetPr>
  <dimension ref="A1:AC50"/>
  <sheetViews>
    <sheetView view="pageBreakPreview" zoomScale="80" zoomScaleSheetLayoutView="80" zoomScalePageLayoutView="0" workbookViewId="0" topLeftCell="A7">
      <selection activeCell="P13" sqref="P13"/>
    </sheetView>
  </sheetViews>
  <sheetFormatPr defaultColWidth="9.00390625" defaultRowHeight="15.75"/>
  <cols>
    <col min="1" max="1" width="3.50390625" style="499" customWidth="1"/>
    <col min="2" max="2" width="20.375" style="499" customWidth="1"/>
    <col min="3" max="8" width="5.75390625" style="499" customWidth="1"/>
    <col min="9" max="15" width="6.625" style="499" customWidth="1"/>
    <col min="16" max="21" width="5.75390625" style="499" customWidth="1"/>
    <col min="22" max="16384" width="9.00390625" style="499" customWidth="1"/>
  </cols>
  <sheetData>
    <row r="1" spans="1:22" ht="21" customHeight="1">
      <c r="A1" s="561" t="s">
        <v>639</v>
      </c>
      <c r="B1" s="463"/>
      <c r="C1" s="463"/>
      <c r="D1" s="461"/>
      <c r="E1" s="495"/>
      <c r="F1" s="1467" t="s">
        <v>569</v>
      </c>
      <c r="G1" s="1467"/>
      <c r="H1" s="1467"/>
      <c r="I1" s="1467"/>
      <c r="J1" s="1467"/>
      <c r="K1" s="1467"/>
      <c r="L1" s="1467"/>
      <c r="M1" s="1467"/>
      <c r="N1" s="1467"/>
      <c r="O1" s="496"/>
      <c r="P1" s="497" t="s">
        <v>392</v>
      </c>
      <c r="Q1" s="498"/>
      <c r="R1" s="498"/>
      <c r="S1" s="498"/>
      <c r="T1" s="498"/>
      <c r="V1" s="500"/>
    </row>
    <row r="2" spans="1:22" ht="15.75" customHeight="1">
      <c r="A2" s="1474" t="s">
        <v>339</v>
      </c>
      <c r="B2" s="1474"/>
      <c r="C2" s="1474"/>
      <c r="D2" s="1474"/>
      <c r="E2" s="562"/>
      <c r="F2" s="1467"/>
      <c r="G2" s="1467"/>
      <c r="H2" s="1467"/>
      <c r="I2" s="1467"/>
      <c r="J2" s="1467"/>
      <c r="K2" s="1467"/>
      <c r="L2" s="1467"/>
      <c r="M2" s="1467"/>
      <c r="N2" s="1467"/>
      <c r="O2" s="496"/>
      <c r="P2" s="553" t="str">
        <f>'Thong tin'!B4</f>
        <v>CTHADS TRÀ VINH</v>
      </c>
      <c r="Q2" s="552"/>
      <c r="R2" s="498"/>
      <c r="S2" s="498"/>
      <c r="T2" s="498"/>
      <c r="V2" s="500"/>
    </row>
    <row r="3" spans="1:20" ht="16.5" customHeight="1">
      <c r="A3" s="1439" t="s">
        <v>340</v>
      </c>
      <c r="B3" s="1439"/>
      <c r="C3" s="1439"/>
      <c r="D3" s="1439"/>
      <c r="E3" s="562"/>
      <c r="F3" s="1468" t="str">
        <f>'Thong tin'!B3</f>
        <v>09 tháng / năm 2016</v>
      </c>
      <c r="G3" s="1469"/>
      <c r="H3" s="1469"/>
      <c r="I3" s="1469"/>
      <c r="J3" s="1469"/>
      <c r="K3" s="1469"/>
      <c r="L3" s="1469"/>
      <c r="M3" s="1469"/>
      <c r="N3" s="1469"/>
      <c r="O3" s="501"/>
      <c r="P3" s="554" t="s">
        <v>637</v>
      </c>
      <c r="Q3" s="498"/>
      <c r="R3" s="498"/>
      <c r="S3" s="498"/>
      <c r="T3" s="498"/>
    </row>
    <row r="4" spans="1:20" ht="15" customHeight="1">
      <c r="A4" s="462" t="s">
        <v>215</v>
      </c>
      <c r="B4" s="436"/>
      <c r="C4" s="436"/>
      <c r="D4" s="436"/>
      <c r="E4" s="502"/>
      <c r="F4" s="502"/>
      <c r="G4" s="502"/>
      <c r="H4" s="502"/>
      <c r="I4" s="502"/>
      <c r="J4" s="502"/>
      <c r="K4" s="502"/>
      <c r="L4" s="502"/>
      <c r="M4" s="502"/>
      <c r="N4" s="502"/>
      <c r="O4" s="502"/>
      <c r="P4" s="503" t="s">
        <v>570</v>
      </c>
      <c r="Q4" s="495"/>
      <c r="R4" s="495"/>
      <c r="S4" s="495"/>
      <c r="T4" s="495"/>
    </row>
    <row r="5" spans="1:21" ht="20.25" customHeight="1">
      <c r="A5" s="1470" t="s">
        <v>72</v>
      </c>
      <c r="B5" s="1471"/>
      <c r="C5" s="1465" t="s">
        <v>571</v>
      </c>
      <c r="D5" s="1465"/>
      <c r="E5" s="1465"/>
      <c r="F5" s="1465" t="s">
        <v>572</v>
      </c>
      <c r="G5" s="1465"/>
      <c r="H5" s="1465"/>
      <c r="I5" s="1465"/>
      <c r="J5" s="1465"/>
      <c r="K5" s="1465"/>
      <c r="L5" s="1465"/>
      <c r="M5" s="1465"/>
      <c r="N5" s="1465"/>
      <c r="O5" s="1465"/>
      <c r="P5" s="1465" t="s">
        <v>573</v>
      </c>
      <c r="Q5" s="1465"/>
      <c r="R5" s="1465"/>
      <c r="S5" s="1465"/>
      <c r="T5" s="1465"/>
      <c r="U5" s="1465"/>
    </row>
    <row r="6" spans="1:21" ht="19.5" customHeight="1">
      <c r="A6" s="1472"/>
      <c r="B6" s="1473"/>
      <c r="C6" s="1465"/>
      <c r="D6" s="1465"/>
      <c r="E6" s="1465"/>
      <c r="F6" s="1465" t="s">
        <v>574</v>
      </c>
      <c r="G6" s="1465"/>
      <c r="H6" s="1465"/>
      <c r="I6" s="1465" t="s">
        <v>575</v>
      </c>
      <c r="J6" s="1465"/>
      <c r="K6" s="1465"/>
      <c r="L6" s="1465"/>
      <c r="M6" s="1465"/>
      <c r="N6" s="1465"/>
      <c r="O6" s="1465"/>
      <c r="P6" s="1465" t="s">
        <v>37</v>
      </c>
      <c r="Q6" s="1465" t="s">
        <v>7</v>
      </c>
      <c r="R6" s="1465"/>
      <c r="S6" s="1465"/>
      <c r="T6" s="1465"/>
      <c r="U6" s="1465"/>
    </row>
    <row r="7" spans="1:22" ht="34.5" customHeight="1">
      <c r="A7" s="1472"/>
      <c r="B7" s="1473"/>
      <c r="C7" s="1465"/>
      <c r="D7" s="1465"/>
      <c r="E7" s="1465"/>
      <c r="F7" s="1465"/>
      <c r="G7" s="1465"/>
      <c r="H7" s="1465"/>
      <c r="I7" s="1465" t="s">
        <v>576</v>
      </c>
      <c r="J7" s="1465"/>
      <c r="K7" s="1465"/>
      <c r="L7" s="1465" t="s">
        <v>577</v>
      </c>
      <c r="M7" s="1465"/>
      <c r="N7" s="1465"/>
      <c r="O7" s="1465"/>
      <c r="P7" s="1465"/>
      <c r="Q7" s="1465" t="s">
        <v>636</v>
      </c>
      <c r="R7" s="1465" t="s">
        <v>579</v>
      </c>
      <c r="S7" s="1465" t="s">
        <v>580</v>
      </c>
      <c r="T7" s="1465" t="s">
        <v>581</v>
      </c>
      <c r="U7" s="1465" t="s">
        <v>582</v>
      </c>
      <c r="V7" s="499" t="s">
        <v>583</v>
      </c>
    </row>
    <row r="8" spans="1:21" ht="18.75" customHeight="1">
      <c r="A8" s="1472"/>
      <c r="B8" s="1473"/>
      <c r="C8" s="1465" t="s">
        <v>37</v>
      </c>
      <c r="D8" s="1465" t="s">
        <v>7</v>
      </c>
      <c r="E8" s="1465"/>
      <c r="F8" s="1465" t="s">
        <v>37</v>
      </c>
      <c r="G8" s="1465" t="s">
        <v>7</v>
      </c>
      <c r="H8" s="1465"/>
      <c r="I8" s="1465" t="s">
        <v>37</v>
      </c>
      <c r="J8" s="1465" t="s">
        <v>7</v>
      </c>
      <c r="K8" s="1465"/>
      <c r="L8" s="1465" t="s">
        <v>37</v>
      </c>
      <c r="M8" s="1465" t="s">
        <v>584</v>
      </c>
      <c r="N8" s="1465"/>
      <c r="O8" s="1465"/>
      <c r="P8" s="1465"/>
      <c r="Q8" s="1466"/>
      <c r="R8" s="1465"/>
      <c r="S8" s="1465"/>
      <c r="T8" s="1465"/>
      <c r="U8" s="1465"/>
    </row>
    <row r="9" spans="1:23" ht="122.25" customHeight="1">
      <c r="A9" s="1472"/>
      <c r="B9" s="1473"/>
      <c r="C9" s="1465"/>
      <c r="D9" s="754" t="s">
        <v>585</v>
      </c>
      <c r="E9" s="754" t="s">
        <v>592</v>
      </c>
      <c r="F9" s="1465"/>
      <c r="G9" s="754" t="s">
        <v>585</v>
      </c>
      <c r="H9" s="754" t="s">
        <v>586</v>
      </c>
      <c r="I9" s="1465"/>
      <c r="J9" s="754" t="s">
        <v>587</v>
      </c>
      <c r="K9" s="754" t="s">
        <v>588</v>
      </c>
      <c r="L9" s="1465"/>
      <c r="M9" s="754" t="s">
        <v>589</v>
      </c>
      <c r="N9" s="754" t="s">
        <v>590</v>
      </c>
      <c r="O9" s="754" t="s">
        <v>591</v>
      </c>
      <c r="P9" s="1465"/>
      <c r="Q9" s="1466"/>
      <c r="R9" s="1465"/>
      <c r="S9" s="1465"/>
      <c r="T9" s="1465"/>
      <c r="U9" s="1465"/>
      <c r="V9" s="504"/>
      <c r="W9" s="504"/>
    </row>
    <row r="10" spans="1:29" ht="12.75">
      <c r="A10" s="506"/>
      <c r="B10" s="507" t="s">
        <v>593</v>
      </c>
      <c r="C10" s="508">
        <v>1</v>
      </c>
      <c r="D10" s="509">
        <v>2</v>
      </c>
      <c r="E10" s="508">
        <v>3</v>
      </c>
      <c r="F10" s="509">
        <v>4</v>
      </c>
      <c r="G10" s="508">
        <v>5</v>
      </c>
      <c r="H10" s="509">
        <v>6</v>
      </c>
      <c r="I10" s="508">
        <v>7</v>
      </c>
      <c r="J10" s="509">
        <v>8</v>
      </c>
      <c r="K10" s="508">
        <v>9</v>
      </c>
      <c r="L10" s="509">
        <v>10</v>
      </c>
      <c r="M10" s="508">
        <v>11</v>
      </c>
      <c r="N10" s="509">
        <v>12</v>
      </c>
      <c r="O10" s="508">
        <v>13</v>
      </c>
      <c r="P10" s="509">
        <v>14</v>
      </c>
      <c r="Q10" s="508">
        <v>15</v>
      </c>
      <c r="R10" s="509">
        <v>16</v>
      </c>
      <c r="S10" s="508">
        <v>17</v>
      </c>
      <c r="T10" s="509">
        <v>18</v>
      </c>
      <c r="U10" s="508">
        <v>19</v>
      </c>
      <c r="V10" s="505"/>
      <c r="W10" s="504"/>
      <c r="X10" s="504"/>
      <c r="Y10" s="504"/>
      <c r="Z10" s="504"/>
      <c r="AA10" s="504"/>
      <c r="AB10" s="504"/>
      <c r="AC10" s="504"/>
    </row>
    <row r="11" spans="1:29" s="512" customFormat="1" ht="16.5" customHeight="1">
      <c r="A11" s="1459" t="s">
        <v>37</v>
      </c>
      <c r="B11" s="1460"/>
      <c r="C11" s="871">
        <f aca="true" t="shared" si="0" ref="C11:U11">C12+C13</f>
        <v>85</v>
      </c>
      <c r="D11" s="871">
        <f t="shared" si="0"/>
        <v>2</v>
      </c>
      <c r="E11" s="871">
        <f t="shared" si="0"/>
        <v>83</v>
      </c>
      <c r="F11" s="871">
        <f t="shared" si="0"/>
        <v>85</v>
      </c>
      <c r="G11" s="871">
        <f t="shared" si="0"/>
        <v>2</v>
      </c>
      <c r="H11" s="871">
        <f t="shared" si="0"/>
        <v>83</v>
      </c>
      <c r="I11" s="871">
        <f t="shared" si="0"/>
        <v>52</v>
      </c>
      <c r="J11" s="871">
        <f t="shared" si="0"/>
        <v>40</v>
      </c>
      <c r="K11" s="871">
        <f t="shared" si="0"/>
        <v>12</v>
      </c>
      <c r="L11" s="871">
        <f t="shared" si="0"/>
        <v>33</v>
      </c>
      <c r="M11" s="871">
        <f t="shared" si="0"/>
        <v>4</v>
      </c>
      <c r="N11" s="871">
        <f t="shared" si="0"/>
        <v>29</v>
      </c>
      <c r="O11" s="871">
        <f t="shared" si="0"/>
        <v>0</v>
      </c>
      <c r="P11" s="871">
        <f t="shared" si="0"/>
        <v>52</v>
      </c>
      <c r="Q11" s="871">
        <f t="shared" si="0"/>
        <v>11</v>
      </c>
      <c r="R11" s="871">
        <f t="shared" si="0"/>
        <v>9</v>
      </c>
      <c r="S11" s="871">
        <f t="shared" si="0"/>
        <v>2</v>
      </c>
      <c r="T11" s="871">
        <f t="shared" si="0"/>
        <v>24</v>
      </c>
      <c r="U11" s="871">
        <f t="shared" si="0"/>
        <v>6</v>
      </c>
      <c r="V11" s="510"/>
      <c r="W11" s="511"/>
      <c r="X11" s="511"/>
      <c r="Y11" s="511"/>
      <c r="Z11" s="511"/>
      <c r="AA11" s="511"/>
      <c r="AB11" s="511"/>
      <c r="AC11" s="511"/>
    </row>
    <row r="12" spans="1:29" s="512" customFormat="1" ht="16.5" customHeight="1">
      <c r="A12" s="864" t="s">
        <v>0</v>
      </c>
      <c r="B12" s="865" t="s">
        <v>98</v>
      </c>
      <c r="C12" s="818">
        <f>D12+E12</f>
        <v>41</v>
      </c>
      <c r="D12" s="818">
        <v>2</v>
      </c>
      <c r="E12" s="818">
        <v>39</v>
      </c>
      <c r="F12" s="818">
        <f>G12+H12</f>
        <v>41</v>
      </c>
      <c r="G12" s="818">
        <v>2</v>
      </c>
      <c r="H12" s="818">
        <v>39</v>
      </c>
      <c r="I12" s="818">
        <f>J12+K12</f>
        <v>11</v>
      </c>
      <c r="J12" s="818">
        <v>0</v>
      </c>
      <c r="K12" s="818">
        <v>11</v>
      </c>
      <c r="L12" s="818">
        <f>M12+N12+O12</f>
        <v>30</v>
      </c>
      <c r="M12" s="818">
        <v>1</v>
      </c>
      <c r="N12" s="818">
        <v>29</v>
      </c>
      <c r="O12" s="818">
        <v>0</v>
      </c>
      <c r="P12" s="870">
        <f>SUM(Q12:U12)</f>
        <v>11</v>
      </c>
      <c r="Q12" s="818">
        <v>0</v>
      </c>
      <c r="R12" s="818">
        <v>0</v>
      </c>
      <c r="S12" s="818">
        <v>0</v>
      </c>
      <c r="T12" s="818">
        <v>9</v>
      </c>
      <c r="U12" s="818">
        <v>2</v>
      </c>
      <c r="V12" s="513"/>
      <c r="W12" s="511"/>
      <c r="X12" s="511"/>
      <c r="Y12" s="511"/>
      <c r="Z12" s="511"/>
      <c r="AA12" s="511"/>
      <c r="AB12" s="511"/>
      <c r="AC12" s="511"/>
    </row>
    <row r="13" spans="1:29" s="512" customFormat="1" ht="16.5" customHeight="1">
      <c r="A13" s="866" t="s">
        <v>1</v>
      </c>
      <c r="B13" s="865" t="s">
        <v>19</v>
      </c>
      <c r="C13" s="818">
        <f>+C14+C15+C16+C17+C18+C19+C20+C21+C22</f>
        <v>44</v>
      </c>
      <c r="D13" s="818">
        <f aca="true" t="shared" si="1" ref="D13:U13">+D14+D15+D16+D17+D18+D19+D20+D21+D22</f>
        <v>0</v>
      </c>
      <c r="E13" s="818">
        <f t="shared" si="1"/>
        <v>44</v>
      </c>
      <c r="F13" s="818">
        <f t="shared" si="1"/>
        <v>44</v>
      </c>
      <c r="G13" s="818">
        <f t="shared" si="1"/>
        <v>0</v>
      </c>
      <c r="H13" s="818">
        <f t="shared" si="1"/>
        <v>44</v>
      </c>
      <c r="I13" s="818">
        <f t="shared" si="1"/>
        <v>41</v>
      </c>
      <c r="J13" s="818">
        <f t="shared" si="1"/>
        <v>40</v>
      </c>
      <c r="K13" s="818">
        <f t="shared" si="1"/>
        <v>1</v>
      </c>
      <c r="L13" s="818">
        <f t="shared" si="1"/>
        <v>3</v>
      </c>
      <c r="M13" s="818">
        <f t="shared" si="1"/>
        <v>3</v>
      </c>
      <c r="N13" s="818">
        <f t="shared" si="1"/>
        <v>0</v>
      </c>
      <c r="O13" s="818">
        <f t="shared" si="1"/>
        <v>0</v>
      </c>
      <c r="P13" s="818">
        <f t="shared" si="1"/>
        <v>41</v>
      </c>
      <c r="Q13" s="818">
        <f t="shared" si="1"/>
        <v>11</v>
      </c>
      <c r="R13" s="818">
        <f t="shared" si="1"/>
        <v>9</v>
      </c>
      <c r="S13" s="818">
        <f t="shared" si="1"/>
        <v>2</v>
      </c>
      <c r="T13" s="818">
        <f t="shared" si="1"/>
        <v>15</v>
      </c>
      <c r="U13" s="818">
        <f t="shared" si="1"/>
        <v>4</v>
      </c>
      <c r="V13" s="511"/>
      <c r="W13" s="511"/>
      <c r="X13" s="511"/>
      <c r="Y13" s="511"/>
      <c r="Z13" s="511"/>
      <c r="AA13" s="511"/>
      <c r="AB13" s="511"/>
      <c r="AC13" s="511"/>
    </row>
    <row r="14" spans="1:29" s="512" customFormat="1" ht="15.75" customHeight="1">
      <c r="A14" s="841" t="s">
        <v>52</v>
      </c>
      <c r="B14" s="867" t="s">
        <v>657</v>
      </c>
      <c r="C14" s="878">
        <f aca="true" t="shared" si="2" ref="C14:C22">D14+E14</f>
        <v>6</v>
      </c>
      <c r="D14" s="818">
        <v>0</v>
      </c>
      <c r="E14" s="868">
        <v>6</v>
      </c>
      <c r="F14" s="878">
        <f aca="true" t="shared" si="3" ref="F14:F22">G14+H14</f>
        <v>6</v>
      </c>
      <c r="G14" s="818">
        <v>0</v>
      </c>
      <c r="H14" s="867">
        <v>6</v>
      </c>
      <c r="I14" s="878">
        <f aca="true" t="shared" si="4" ref="I14:I22">J14+K14</f>
        <v>6</v>
      </c>
      <c r="J14" s="869">
        <v>6</v>
      </c>
      <c r="K14" s="818">
        <v>0</v>
      </c>
      <c r="L14" s="878">
        <f aca="true" t="shared" si="5" ref="L14:L22">M14+N14+O14</f>
        <v>0</v>
      </c>
      <c r="M14" s="818">
        <v>0</v>
      </c>
      <c r="N14" s="818">
        <v>0</v>
      </c>
      <c r="O14" s="818">
        <v>0</v>
      </c>
      <c r="P14" s="870">
        <f>+Q14+R14+S14+T14+U14</f>
        <v>6</v>
      </c>
      <c r="Q14" s="818">
        <v>1</v>
      </c>
      <c r="R14" s="818">
        <v>0</v>
      </c>
      <c r="S14" s="818">
        <v>0</v>
      </c>
      <c r="T14" s="869">
        <v>2</v>
      </c>
      <c r="U14" s="869">
        <v>3</v>
      </c>
      <c r="V14" s="511"/>
      <c r="W14" s="511"/>
      <c r="X14" s="511"/>
      <c r="Y14" s="511"/>
      <c r="Z14" s="511"/>
      <c r="AA14" s="511"/>
      <c r="AB14" s="511"/>
      <c r="AC14" s="511"/>
    </row>
    <row r="15" spans="1:29" s="512" customFormat="1" ht="15.75" customHeight="1">
      <c r="A15" s="841" t="s">
        <v>53</v>
      </c>
      <c r="B15" s="865" t="s">
        <v>656</v>
      </c>
      <c r="C15" s="878">
        <f t="shared" si="2"/>
        <v>10</v>
      </c>
      <c r="D15" s="818">
        <v>0</v>
      </c>
      <c r="E15" s="818">
        <v>10</v>
      </c>
      <c r="F15" s="878">
        <f t="shared" si="3"/>
        <v>10</v>
      </c>
      <c r="G15" s="818">
        <v>0</v>
      </c>
      <c r="H15" s="818">
        <v>10</v>
      </c>
      <c r="I15" s="878">
        <f t="shared" si="4"/>
        <v>10</v>
      </c>
      <c r="J15" s="818">
        <v>10</v>
      </c>
      <c r="K15" s="818">
        <v>0</v>
      </c>
      <c r="L15" s="878">
        <f t="shared" si="5"/>
        <v>0</v>
      </c>
      <c r="M15" s="818">
        <v>0</v>
      </c>
      <c r="N15" s="818">
        <v>0</v>
      </c>
      <c r="O15" s="818">
        <v>0</v>
      </c>
      <c r="P15" s="870">
        <f aca="true" t="shared" si="6" ref="P15:P22">+Q15+R15+S15+T15+U15</f>
        <v>10</v>
      </c>
      <c r="Q15" s="818">
        <v>0</v>
      </c>
      <c r="R15" s="818">
        <v>4</v>
      </c>
      <c r="S15" s="818">
        <v>0</v>
      </c>
      <c r="T15" s="818">
        <v>6</v>
      </c>
      <c r="U15" s="818">
        <v>0</v>
      </c>
      <c r="V15" s="511"/>
      <c r="W15" s="511"/>
      <c r="X15" s="511"/>
      <c r="Y15" s="511"/>
      <c r="Z15" s="511"/>
      <c r="AA15" s="511"/>
      <c r="AB15" s="511"/>
      <c r="AC15" s="511"/>
    </row>
    <row r="16" spans="1:29" s="512" customFormat="1" ht="15.75" customHeight="1">
      <c r="A16" s="841" t="s">
        <v>58</v>
      </c>
      <c r="B16" s="867" t="s">
        <v>655</v>
      </c>
      <c r="C16" s="878">
        <f t="shared" si="2"/>
        <v>0</v>
      </c>
      <c r="D16" s="818">
        <v>0</v>
      </c>
      <c r="E16" s="818">
        <v>0</v>
      </c>
      <c r="F16" s="878">
        <f t="shared" si="3"/>
        <v>0</v>
      </c>
      <c r="G16" s="818">
        <v>0</v>
      </c>
      <c r="H16" s="818">
        <v>0</v>
      </c>
      <c r="I16" s="878">
        <f t="shared" si="4"/>
        <v>0</v>
      </c>
      <c r="J16" s="818">
        <v>0</v>
      </c>
      <c r="K16" s="818">
        <v>0</v>
      </c>
      <c r="L16" s="878">
        <f t="shared" si="5"/>
        <v>0</v>
      </c>
      <c r="M16" s="818">
        <v>0</v>
      </c>
      <c r="N16" s="818">
        <v>0</v>
      </c>
      <c r="O16" s="818">
        <v>0</v>
      </c>
      <c r="P16" s="870">
        <f t="shared" si="6"/>
        <v>0</v>
      </c>
      <c r="Q16" s="818">
        <v>0</v>
      </c>
      <c r="R16" s="818">
        <v>0</v>
      </c>
      <c r="S16" s="818">
        <v>0</v>
      </c>
      <c r="T16" s="818">
        <v>0</v>
      </c>
      <c r="U16" s="818">
        <v>0</v>
      </c>
      <c r="V16" s="511"/>
      <c r="W16" s="511"/>
      <c r="X16" s="511"/>
      <c r="Y16" s="511"/>
      <c r="Z16" s="511"/>
      <c r="AA16" s="511"/>
      <c r="AB16" s="511"/>
      <c r="AC16" s="511"/>
    </row>
    <row r="17" spans="1:29" s="512" customFormat="1" ht="15.75" customHeight="1">
      <c r="A17" s="841" t="s">
        <v>73</v>
      </c>
      <c r="B17" s="867" t="s">
        <v>654</v>
      </c>
      <c r="C17" s="878">
        <f t="shared" si="2"/>
        <v>2</v>
      </c>
      <c r="D17" s="818">
        <v>0</v>
      </c>
      <c r="E17" s="818">
        <v>2</v>
      </c>
      <c r="F17" s="878">
        <f t="shared" si="3"/>
        <v>2</v>
      </c>
      <c r="G17" s="818">
        <v>0</v>
      </c>
      <c r="H17" s="818">
        <v>2</v>
      </c>
      <c r="I17" s="878">
        <f t="shared" si="4"/>
        <v>2</v>
      </c>
      <c r="J17" s="818">
        <v>2</v>
      </c>
      <c r="K17" s="818">
        <v>0</v>
      </c>
      <c r="L17" s="878">
        <f t="shared" si="5"/>
        <v>0</v>
      </c>
      <c r="M17" s="818">
        <v>0</v>
      </c>
      <c r="N17" s="818">
        <v>0</v>
      </c>
      <c r="O17" s="818">
        <v>0</v>
      </c>
      <c r="P17" s="870">
        <f t="shared" si="6"/>
        <v>2</v>
      </c>
      <c r="Q17" s="818">
        <v>0</v>
      </c>
      <c r="R17" s="818">
        <v>2</v>
      </c>
      <c r="S17" s="818">
        <v>0</v>
      </c>
      <c r="T17" s="818">
        <v>0</v>
      </c>
      <c r="U17" s="818">
        <v>0</v>
      </c>
      <c r="V17" s="511"/>
      <c r="W17" s="511"/>
      <c r="X17" s="511"/>
      <c r="Y17" s="511"/>
      <c r="Z17" s="511"/>
      <c r="AA17" s="511"/>
      <c r="AB17" s="511"/>
      <c r="AC17" s="511"/>
    </row>
    <row r="18" spans="1:29" s="512" customFormat="1" ht="15.75" customHeight="1">
      <c r="A18" s="841" t="s">
        <v>74</v>
      </c>
      <c r="B18" s="867" t="s">
        <v>653</v>
      </c>
      <c r="C18" s="878">
        <f t="shared" si="2"/>
        <v>4</v>
      </c>
      <c r="D18" s="818">
        <v>0</v>
      </c>
      <c r="E18" s="818">
        <v>4</v>
      </c>
      <c r="F18" s="878">
        <f t="shared" si="3"/>
        <v>4</v>
      </c>
      <c r="G18" s="818">
        <v>0</v>
      </c>
      <c r="H18" s="818">
        <v>4</v>
      </c>
      <c r="I18" s="878">
        <f t="shared" si="4"/>
        <v>2</v>
      </c>
      <c r="J18" s="818">
        <v>2</v>
      </c>
      <c r="K18" s="818">
        <v>0</v>
      </c>
      <c r="L18" s="878">
        <f t="shared" si="5"/>
        <v>2</v>
      </c>
      <c r="M18" s="818">
        <v>2</v>
      </c>
      <c r="N18" s="818">
        <v>0</v>
      </c>
      <c r="O18" s="818">
        <v>0</v>
      </c>
      <c r="P18" s="870">
        <f t="shared" si="6"/>
        <v>2</v>
      </c>
      <c r="Q18" s="818">
        <v>0</v>
      </c>
      <c r="R18" s="818">
        <v>2</v>
      </c>
      <c r="S18" s="818">
        <v>0</v>
      </c>
      <c r="T18" s="818">
        <v>0</v>
      </c>
      <c r="U18" s="818">
        <v>0</v>
      </c>
      <c r="V18" s="511"/>
      <c r="W18" s="511"/>
      <c r="X18" s="511"/>
      <c r="Y18" s="511"/>
      <c r="Z18" s="511"/>
      <c r="AA18" s="511"/>
      <c r="AB18" s="511"/>
      <c r="AC18" s="511"/>
    </row>
    <row r="19" spans="1:29" s="512" customFormat="1" ht="15.75" customHeight="1">
      <c r="A19" s="841" t="s">
        <v>75</v>
      </c>
      <c r="B19" s="867" t="s">
        <v>652</v>
      </c>
      <c r="C19" s="878">
        <f t="shared" si="2"/>
        <v>2</v>
      </c>
      <c r="D19" s="818">
        <v>0</v>
      </c>
      <c r="E19" s="818">
        <v>2</v>
      </c>
      <c r="F19" s="878">
        <f t="shared" si="3"/>
        <v>2</v>
      </c>
      <c r="G19" s="818">
        <v>0</v>
      </c>
      <c r="H19" s="818">
        <v>2</v>
      </c>
      <c r="I19" s="878">
        <f t="shared" si="4"/>
        <v>2</v>
      </c>
      <c r="J19" s="818">
        <v>2</v>
      </c>
      <c r="K19" s="818">
        <v>0</v>
      </c>
      <c r="L19" s="878">
        <f t="shared" si="5"/>
        <v>0</v>
      </c>
      <c r="M19" s="818">
        <v>0</v>
      </c>
      <c r="N19" s="818">
        <v>0</v>
      </c>
      <c r="O19" s="818">
        <v>0</v>
      </c>
      <c r="P19" s="870">
        <f t="shared" si="6"/>
        <v>2</v>
      </c>
      <c r="Q19" s="818">
        <v>0</v>
      </c>
      <c r="R19" s="818">
        <v>1</v>
      </c>
      <c r="S19" s="818">
        <v>1</v>
      </c>
      <c r="T19" s="818">
        <v>0</v>
      </c>
      <c r="U19" s="818">
        <v>0</v>
      </c>
      <c r="V19" s="511"/>
      <c r="W19" s="511"/>
      <c r="X19" s="511"/>
      <c r="Y19" s="511"/>
      <c r="Z19" s="511"/>
      <c r="AA19" s="511"/>
      <c r="AB19" s="511"/>
      <c r="AC19" s="511"/>
    </row>
    <row r="20" spans="1:29" s="512" customFormat="1" ht="15.75" customHeight="1">
      <c r="A20" s="841" t="s">
        <v>76</v>
      </c>
      <c r="B20" s="867" t="s">
        <v>651</v>
      </c>
      <c r="C20" s="878">
        <f t="shared" si="2"/>
        <v>8</v>
      </c>
      <c r="D20" s="818">
        <v>0</v>
      </c>
      <c r="E20" s="818">
        <v>8</v>
      </c>
      <c r="F20" s="878">
        <f t="shared" si="3"/>
        <v>8</v>
      </c>
      <c r="G20" s="818">
        <v>0</v>
      </c>
      <c r="H20" s="818">
        <v>8</v>
      </c>
      <c r="I20" s="878">
        <f t="shared" si="4"/>
        <v>7</v>
      </c>
      <c r="J20" s="818">
        <v>6</v>
      </c>
      <c r="K20" s="818">
        <v>1</v>
      </c>
      <c r="L20" s="878">
        <f t="shared" si="5"/>
        <v>1</v>
      </c>
      <c r="M20" s="818">
        <v>1</v>
      </c>
      <c r="N20" s="818">
        <v>0</v>
      </c>
      <c r="O20" s="818">
        <v>0</v>
      </c>
      <c r="P20" s="870">
        <f t="shared" si="6"/>
        <v>7</v>
      </c>
      <c r="Q20" s="818">
        <v>6</v>
      </c>
      <c r="R20" s="818">
        <v>0</v>
      </c>
      <c r="S20" s="818">
        <v>0</v>
      </c>
      <c r="T20" s="818">
        <v>0</v>
      </c>
      <c r="U20" s="818">
        <v>1</v>
      </c>
      <c r="V20" s="511"/>
      <c r="W20" s="511"/>
      <c r="X20" s="511"/>
      <c r="Y20" s="511"/>
      <c r="Z20" s="511"/>
      <c r="AA20" s="511"/>
      <c r="AB20" s="511"/>
      <c r="AC20" s="511"/>
    </row>
    <row r="21" spans="1:29" s="512" customFormat="1" ht="15.75" customHeight="1">
      <c r="A21" s="841" t="s">
        <v>77</v>
      </c>
      <c r="B21" s="867" t="s">
        <v>650</v>
      </c>
      <c r="C21" s="878">
        <f t="shared" si="2"/>
        <v>10</v>
      </c>
      <c r="D21" s="818">
        <v>0</v>
      </c>
      <c r="E21" s="818" t="s">
        <v>101</v>
      </c>
      <c r="F21" s="878">
        <f t="shared" si="3"/>
        <v>10</v>
      </c>
      <c r="G21" s="818">
        <v>0</v>
      </c>
      <c r="H21" s="816" t="s">
        <v>101</v>
      </c>
      <c r="I21" s="878">
        <f t="shared" si="4"/>
        <v>10</v>
      </c>
      <c r="J21" s="870" t="s">
        <v>101</v>
      </c>
      <c r="K21" s="818">
        <v>0</v>
      </c>
      <c r="L21" s="878">
        <f t="shared" si="5"/>
        <v>0</v>
      </c>
      <c r="M21" s="818">
        <v>0</v>
      </c>
      <c r="N21" s="818">
        <v>0</v>
      </c>
      <c r="O21" s="818">
        <v>0</v>
      </c>
      <c r="P21" s="870">
        <f t="shared" si="6"/>
        <v>10</v>
      </c>
      <c r="Q21" s="870" t="s">
        <v>73</v>
      </c>
      <c r="R21" s="818">
        <v>0</v>
      </c>
      <c r="S21" s="870" t="s">
        <v>811</v>
      </c>
      <c r="T21" s="870" t="s">
        <v>75</v>
      </c>
      <c r="U21" s="818">
        <v>0</v>
      </c>
      <c r="V21" s="511"/>
      <c r="W21" s="511"/>
      <c r="X21" s="511"/>
      <c r="Y21" s="511"/>
      <c r="Z21" s="511"/>
      <c r="AA21" s="511"/>
      <c r="AB21" s="511"/>
      <c r="AC21" s="511"/>
    </row>
    <row r="22" spans="1:29" s="512" customFormat="1" ht="15.75" customHeight="1">
      <c r="A22" s="841" t="s">
        <v>78</v>
      </c>
      <c r="B22" s="867" t="s">
        <v>649</v>
      </c>
      <c r="C22" s="878">
        <f t="shared" si="2"/>
        <v>2</v>
      </c>
      <c r="D22" s="818">
        <v>0</v>
      </c>
      <c r="E22" s="879" t="s">
        <v>53</v>
      </c>
      <c r="F22" s="878">
        <f t="shared" si="3"/>
        <v>2</v>
      </c>
      <c r="G22" s="818">
        <v>0</v>
      </c>
      <c r="H22" s="798" t="s">
        <v>53</v>
      </c>
      <c r="I22" s="878">
        <f t="shared" si="4"/>
        <v>2</v>
      </c>
      <c r="J22" s="880" t="s">
        <v>53</v>
      </c>
      <c r="K22" s="818">
        <v>0</v>
      </c>
      <c r="L22" s="878">
        <f t="shared" si="5"/>
        <v>0</v>
      </c>
      <c r="M22" s="818">
        <v>0</v>
      </c>
      <c r="N22" s="818">
        <v>0</v>
      </c>
      <c r="O22" s="818">
        <v>0</v>
      </c>
      <c r="P22" s="870">
        <f t="shared" si="6"/>
        <v>2</v>
      </c>
      <c r="Q22" s="818">
        <v>0</v>
      </c>
      <c r="R22" s="818">
        <v>0</v>
      </c>
      <c r="S22" s="880" t="s">
        <v>52</v>
      </c>
      <c r="T22" s="880" t="s">
        <v>52</v>
      </c>
      <c r="U22" s="818">
        <v>0</v>
      </c>
      <c r="V22" s="511"/>
      <c r="W22" s="511"/>
      <c r="X22" s="511"/>
      <c r="Y22" s="511"/>
      <c r="Z22" s="511"/>
      <c r="AA22" s="511"/>
      <c r="AB22" s="511"/>
      <c r="AC22" s="511"/>
    </row>
    <row r="23" spans="1:21" ht="22.5" customHeight="1">
      <c r="A23" s="514"/>
      <c r="B23" s="1461"/>
      <c r="C23" s="1461"/>
      <c r="D23" s="1461"/>
      <c r="E23" s="1461"/>
      <c r="F23" s="1461"/>
      <c r="G23" s="1461"/>
      <c r="H23" s="551"/>
      <c r="I23" s="551"/>
      <c r="J23" s="551"/>
      <c r="K23" s="551"/>
      <c r="L23" s="551"/>
      <c r="M23" s="555"/>
      <c r="N23" s="1462" t="str">
        <f>'Thong tin'!B8</f>
        <v>Trà Vinh, ngày 1 tháng 7 năm 2016</v>
      </c>
      <c r="O23" s="1462"/>
      <c r="P23" s="1462"/>
      <c r="Q23" s="1462"/>
      <c r="R23" s="1462"/>
      <c r="S23" s="1462"/>
      <c r="T23" s="1462"/>
      <c r="U23" s="1462"/>
    </row>
    <row r="24" spans="1:21" ht="17.25" customHeight="1">
      <c r="A24" s="514"/>
      <c r="B24" s="1463" t="s">
        <v>4</v>
      </c>
      <c r="C24" s="1463"/>
      <c r="D24" s="1463"/>
      <c r="E24" s="1463"/>
      <c r="F24" s="1463"/>
      <c r="G24" s="1463"/>
      <c r="H24" s="542"/>
      <c r="I24" s="542"/>
      <c r="J24" s="542"/>
      <c r="K24" s="542"/>
      <c r="L24" s="542"/>
      <c r="M24" s="555"/>
      <c r="N24" s="1455" t="str">
        <f>'Thong tin'!B7</f>
        <v>PHÓ CỤC TRƯỞNG</v>
      </c>
      <c r="O24" s="1455"/>
      <c r="P24" s="1455"/>
      <c r="Q24" s="1455"/>
      <c r="R24" s="1455"/>
      <c r="S24" s="1455"/>
      <c r="T24" s="1455"/>
      <c r="U24" s="1455"/>
    </row>
    <row r="25" spans="1:21" ht="18" customHeight="1">
      <c r="A25" s="516"/>
      <c r="B25" s="1454"/>
      <c r="C25" s="1454"/>
      <c r="D25" s="1454"/>
      <c r="E25" s="1454"/>
      <c r="F25" s="1454"/>
      <c r="G25" s="556"/>
      <c r="H25" s="556"/>
      <c r="I25" s="556"/>
      <c r="J25" s="556"/>
      <c r="K25" s="556"/>
      <c r="L25" s="556"/>
      <c r="M25" s="556"/>
      <c r="N25" s="1455"/>
      <c r="O25" s="1455"/>
      <c r="P25" s="1455"/>
      <c r="Q25" s="1455"/>
      <c r="R25" s="1455"/>
      <c r="S25" s="1455"/>
      <c r="T25" s="1455"/>
      <c r="U25" s="1455"/>
    </row>
    <row r="26" spans="2:21" ht="23.25" customHeight="1">
      <c r="B26" s="1456"/>
      <c r="C26" s="1456"/>
      <c r="D26" s="1456"/>
      <c r="E26" s="1456"/>
      <c r="F26" s="1456"/>
      <c r="G26" s="555"/>
      <c r="H26" s="555"/>
      <c r="I26" s="555"/>
      <c r="J26" s="555"/>
      <c r="K26" s="555"/>
      <c r="L26" s="555"/>
      <c r="M26" s="555"/>
      <c r="N26" s="555"/>
      <c r="O26" s="555"/>
      <c r="P26" s="1456"/>
      <c r="Q26" s="1456"/>
      <c r="R26" s="1456"/>
      <c r="S26" s="1456"/>
      <c r="T26" s="1456"/>
      <c r="U26" s="555"/>
    </row>
    <row r="27" spans="2:21" ht="3" customHeight="1">
      <c r="B27" s="555"/>
      <c r="C27" s="555"/>
      <c r="D27" s="555"/>
      <c r="E27" s="555"/>
      <c r="F27" s="555"/>
      <c r="G27" s="555"/>
      <c r="H27" s="555"/>
      <c r="I27" s="555"/>
      <c r="J27" s="555"/>
      <c r="K27" s="555"/>
      <c r="L27" s="555"/>
      <c r="M27" s="555"/>
      <c r="N27" s="555"/>
      <c r="O27" s="555"/>
      <c r="P27" s="555"/>
      <c r="Q27" s="1457"/>
      <c r="R27" s="1457"/>
      <c r="S27" s="555"/>
      <c r="T27" s="555"/>
      <c r="U27" s="555"/>
    </row>
    <row r="28" spans="2:21" ht="10.5" customHeight="1">
      <c r="B28" s="555"/>
      <c r="C28" s="555"/>
      <c r="D28" s="555"/>
      <c r="E28" s="555"/>
      <c r="F28" s="555"/>
      <c r="G28" s="555"/>
      <c r="H28" s="555"/>
      <c r="I28" s="555"/>
      <c r="J28" s="555"/>
      <c r="K28" s="555"/>
      <c r="L28" s="555"/>
      <c r="M28" s="555"/>
      <c r="N28" s="555"/>
      <c r="O28" s="555"/>
      <c r="P28" s="555"/>
      <c r="Q28" s="555"/>
      <c r="R28" s="555"/>
      <c r="S28" s="555"/>
      <c r="T28" s="555"/>
      <c r="U28" s="555"/>
    </row>
    <row r="29" spans="2:21" ht="18">
      <c r="B29" s="555"/>
      <c r="C29" s="555"/>
      <c r="D29" s="555"/>
      <c r="E29" s="555"/>
      <c r="F29" s="555"/>
      <c r="G29" s="555"/>
      <c r="H29" s="555"/>
      <c r="I29" s="555"/>
      <c r="J29" s="555" t="s">
        <v>583</v>
      </c>
      <c r="K29" s="555"/>
      <c r="L29" s="555"/>
      <c r="M29" s="555"/>
      <c r="N29" s="555"/>
      <c r="O29" s="555"/>
      <c r="P29" s="555"/>
      <c r="Q29" s="555"/>
      <c r="R29" s="555"/>
      <c r="S29" s="555"/>
      <c r="T29" s="555"/>
      <c r="U29" s="555"/>
    </row>
    <row r="30" spans="2:21" ht="16.5">
      <c r="B30" s="1458" t="str">
        <f>'Thong tin'!B5</f>
        <v>Nhan Quốc Hải</v>
      </c>
      <c r="C30" s="1458"/>
      <c r="D30" s="1458"/>
      <c r="E30" s="1458"/>
      <c r="F30" s="1458"/>
      <c r="G30" s="1458"/>
      <c r="H30" s="557"/>
      <c r="I30" s="558"/>
      <c r="J30" s="558"/>
      <c r="K30" s="558"/>
      <c r="L30" s="558"/>
      <c r="M30" s="558"/>
      <c r="N30" s="1458" t="str">
        <f>'Thong tin'!B6</f>
        <v>Trần Việt Hồng</v>
      </c>
      <c r="O30" s="1458"/>
      <c r="P30" s="1458"/>
      <c r="Q30" s="1458"/>
      <c r="R30" s="1458"/>
      <c r="S30" s="1458"/>
      <c r="T30" s="1458"/>
      <c r="U30" s="1458"/>
    </row>
    <row r="32" spans="15:20" ht="12.75">
      <c r="O32" s="1464"/>
      <c r="P32" s="1464"/>
      <c r="Q32" s="1464"/>
      <c r="R32" s="1464"/>
      <c r="S32" s="1464"/>
      <c r="T32" s="1464"/>
    </row>
    <row r="34" ht="12.75" hidden="1"/>
    <row r="35" spans="1:14" ht="12.75" customHeight="1" hidden="1">
      <c r="A35" s="517" t="s">
        <v>224</v>
      </c>
      <c r="B35" s="518"/>
      <c r="C35" s="518"/>
      <c r="D35" s="518"/>
      <c r="E35" s="518"/>
      <c r="F35" s="518"/>
      <c r="G35" s="518"/>
      <c r="H35" s="518"/>
      <c r="I35" s="518"/>
      <c r="J35" s="518"/>
      <c r="K35" s="518"/>
      <c r="L35" s="518"/>
      <c r="M35" s="518"/>
      <c r="N35" s="518"/>
    </row>
    <row r="36" spans="1:14" s="519" customFormat="1" ht="15.75" customHeight="1" hidden="1">
      <c r="A36" s="1453" t="s">
        <v>594</v>
      </c>
      <c r="B36" s="1453"/>
      <c r="C36" s="1453"/>
      <c r="D36" s="1453"/>
      <c r="E36" s="1453"/>
      <c r="F36" s="1453"/>
      <c r="G36" s="1453"/>
      <c r="H36" s="1453"/>
      <c r="I36" s="1453"/>
      <c r="J36" s="1453"/>
      <c r="K36" s="1453"/>
      <c r="L36" s="518"/>
      <c r="M36" s="518"/>
      <c r="N36" s="518"/>
    </row>
    <row r="37" spans="1:14" s="522" customFormat="1" ht="15" hidden="1">
      <c r="A37" s="520" t="s">
        <v>595</v>
      </c>
      <c r="B37" s="521"/>
      <c r="C37" s="521"/>
      <c r="D37" s="521"/>
      <c r="E37" s="521"/>
      <c r="F37" s="521"/>
      <c r="G37" s="521"/>
      <c r="H37" s="521"/>
      <c r="I37" s="521"/>
      <c r="J37" s="521"/>
      <c r="K37" s="521"/>
      <c r="L37" s="521"/>
      <c r="M37" s="521"/>
      <c r="N37" s="521"/>
    </row>
    <row r="38" spans="1:14" s="519" customFormat="1" ht="15" hidden="1">
      <c r="A38" s="520" t="s">
        <v>596</v>
      </c>
      <c r="B38" s="521"/>
      <c r="C38" s="521"/>
      <c r="D38" s="521"/>
      <c r="E38" s="521"/>
      <c r="F38" s="521"/>
      <c r="G38" s="521"/>
      <c r="H38" s="521"/>
      <c r="I38" s="521"/>
      <c r="J38" s="521"/>
      <c r="K38" s="521"/>
      <c r="L38" s="523"/>
      <c r="M38" s="523"/>
      <c r="N38" s="523"/>
    </row>
    <row r="39" spans="1:14" s="519" customFormat="1" ht="15" hidden="1">
      <c r="A39" s="523"/>
      <c r="B39" s="523"/>
      <c r="C39" s="523"/>
      <c r="D39" s="523"/>
      <c r="E39" s="523"/>
      <c r="F39" s="523"/>
      <c r="G39" s="523"/>
      <c r="H39" s="523"/>
      <c r="I39" s="523"/>
      <c r="J39" s="523"/>
      <c r="K39" s="523"/>
      <c r="L39" s="523"/>
      <c r="M39" s="523"/>
      <c r="N39" s="523"/>
    </row>
    <row r="40" spans="1:14" ht="12.75" hidden="1">
      <c r="A40" s="516"/>
      <c r="B40" s="516"/>
      <c r="C40" s="516"/>
      <c r="D40" s="516"/>
      <c r="E40" s="516"/>
      <c r="F40" s="516"/>
      <c r="G40" s="516"/>
      <c r="H40" s="516"/>
      <c r="I40" s="516"/>
      <c r="J40" s="516"/>
      <c r="K40" s="516"/>
      <c r="L40" s="516"/>
      <c r="M40" s="516"/>
      <c r="N40" s="516"/>
    </row>
    <row r="41" ht="15.75" hidden="1">
      <c r="H41" s="494"/>
    </row>
    <row r="42" ht="12.75" hidden="1"/>
    <row r="43" ht="12.75" hidden="1"/>
    <row r="44" ht="12.75" hidden="1"/>
    <row r="45" ht="12.75" hidden="1"/>
    <row r="46" ht="12.75" hidden="1">
      <c r="D46" s="524"/>
    </row>
    <row r="47" ht="12.75" hidden="1">
      <c r="C47" s="524"/>
    </row>
    <row r="48" ht="12.75" hidden="1"/>
    <row r="49" ht="12.75" hidden="1"/>
    <row r="50" ht="12.75" hidden="1">
      <c r="L50" s="524"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3:G23"/>
    <mergeCell ref="N23:U23"/>
    <mergeCell ref="B24:G24"/>
    <mergeCell ref="N24:U24"/>
    <mergeCell ref="O32:T32"/>
    <mergeCell ref="A36:K36"/>
    <mergeCell ref="B25:F25"/>
    <mergeCell ref="N25:U25"/>
    <mergeCell ref="B26:F26"/>
    <mergeCell ref="P26:T26"/>
    <mergeCell ref="Q27:R27"/>
    <mergeCell ref="B30:G30"/>
    <mergeCell ref="N30:U30"/>
  </mergeCells>
  <printOptions/>
  <pageMargins left="0.49" right="0" top="0.14" bottom="0" header="0.07" footer="0.15"/>
  <pageSetup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A1">
      <selection activeCell="I11" sqref="I11"/>
    </sheetView>
  </sheetViews>
  <sheetFormatPr defaultColWidth="9.00390625" defaultRowHeight="15.75"/>
  <cols>
    <col min="1" max="1" width="3.50390625" style="527" customWidth="1"/>
    <col min="2" max="2" width="19.375" style="527" customWidth="1"/>
    <col min="3" max="3" width="5.75390625" style="527" customWidth="1"/>
    <col min="4" max="4" width="6.625" style="527" customWidth="1"/>
    <col min="5" max="5" width="6.25390625" style="527" customWidth="1"/>
    <col min="6" max="9" width="5.75390625" style="527" customWidth="1"/>
    <col min="10" max="10" width="6.875" style="527" customWidth="1"/>
    <col min="11" max="11" width="7.50390625" style="527" customWidth="1"/>
    <col min="12" max="12" width="5.75390625" style="527" customWidth="1"/>
    <col min="13" max="13" width="8.75390625" style="527" customWidth="1"/>
    <col min="14" max="14" width="10.50390625" style="527" customWidth="1"/>
    <col min="15" max="15" width="8.125" style="527" customWidth="1"/>
    <col min="16" max="21" width="5.75390625" style="527" customWidth="1"/>
    <col min="22" max="16384" width="9.00390625" style="527" customWidth="1"/>
  </cols>
  <sheetData>
    <row r="1" spans="1:21" ht="19.5" customHeight="1">
      <c r="A1" s="561" t="s">
        <v>640</v>
      </c>
      <c r="B1" s="463"/>
      <c r="C1" s="463"/>
      <c r="D1" s="461"/>
      <c r="E1" s="525"/>
      <c r="F1" s="1494" t="s">
        <v>597</v>
      </c>
      <c r="G1" s="1494"/>
      <c r="H1" s="1494"/>
      <c r="I1" s="1494"/>
      <c r="J1" s="1494"/>
      <c r="K1" s="1494"/>
      <c r="L1" s="1494"/>
      <c r="M1" s="1494"/>
      <c r="N1" s="1494"/>
      <c r="O1" s="526"/>
      <c r="P1" s="1495" t="s">
        <v>638</v>
      </c>
      <c r="Q1" s="1496"/>
      <c r="R1" s="1496"/>
      <c r="S1" s="1496"/>
      <c r="T1" s="1496"/>
      <c r="U1" s="1496"/>
    </row>
    <row r="2" spans="1:21" ht="15.75" customHeight="1">
      <c r="A2" s="1474" t="s">
        <v>339</v>
      </c>
      <c r="B2" s="1474"/>
      <c r="C2" s="1474"/>
      <c r="D2" s="1474"/>
      <c r="E2" s="560"/>
      <c r="F2" s="1494"/>
      <c r="G2" s="1494"/>
      <c r="H2" s="1494"/>
      <c r="I2" s="1494"/>
      <c r="J2" s="1494"/>
      <c r="K2" s="1494"/>
      <c r="L2" s="1494"/>
      <c r="M2" s="1494"/>
      <c r="N2" s="1494"/>
      <c r="O2" s="526"/>
      <c r="P2" s="1497" t="str">
        <f>'Thong tin'!B4</f>
        <v>CTHADS TRÀ VINH</v>
      </c>
      <c r="Q2" s="1497"/>
      <c r="R2" s="1497"/>
      <c r="S2" s="1497"/>
      <c r="T2" s="1497"/>
      <c r="U2" s="1497"/>
    </row>
    <row r="3" spans="1:20" ht="15.75" customHeight="1">
      <c r="A3" s="1439" t="s">
        <v>340</v>
      </c>
      <c r="B3" s="1439"/>
      <c r="C3" s="1439"/>
      <c r="D3" s="1439"/>
      <c r="E3" s="560"/>
      <c r="F3" s="1498" t="str">
        <f>'Thong tin'!B3</f>
        <v>09 tháng / năm 2016</v>
      </c>
      <c r="G3" s="1499"/>
      <c r="H3" s="1499"/>
      <c r="I3" s="1499"/>
      <c r="J3" s="1499"/>
      <c r="K3" s="1499"/>
      <c r="L3" s="1499"/>
      <c r="M3" s="1499"/>
      <c r="N3" s="1499"/>
      <c r="O3" s="529"/>
      <c r="P3" s="559" t="s">
        <v>637</v>
      </c>
      <c r="Q3" s="530"/>
      <c r="R3" s="530"/>
      <c r="S3" s="530"/>
      <c r="T3" s="530"/>
    </row>
    <row r="4" spans="1:20" ht="15" customHeight="1">
      <c r="A4" s="462" t="s">
        <v>215</v>
      </c>
      <c r="B4" s="436"/>
      <c r="C4" s="436"/>
      <c r="D4" s="436"/>
      <c r="E4" s="563"/>
      <c r="F4" s="563"/>
      <c r="G4" s="563"/>
      <c r="H4" s="563"/>
      <c r="I4" s="563"/>
      <c r="J4" s="563"/>
      <c r="K4" s="563"/>
      <c r="L4" s="563"/>
      <c r="M4" s="563"/>
      <c r="N4" s="563"/>
      <c r="O4" s="563"/>
      <c r="P4" s="531" t="s">
        <v>598</v>
      </c>
      <c r="Q4" s="528"/>
      <c r="R4" s="528"/>
      <c r="S4" s="528"/>
      <c r="T4" s="528"/>
    </row>
    <row r="5" spans="1:21" s="532" customFormat="1" ht="15.75" customHeight="1">
      <c r="A5" s="1489" t="s">
        <v>72</v>
      </c>
      <c r="B5" s="1490"/>
      <c r="C5" s="1486" t="s">
        <v>571</v>
      </c>
      <c r="D5" s="1486"/>
      <c r="E5" s="1486"/>
      <c r="F5" s="1486" t="s">
        <v>599</v>
      </c>
      <c r="G5" s="1486"/>
      <c r="H5" s="1486"/>
      <c r="I5" s="1486"/>
      <c r="J5" s="1486"/>
      <c r="K5" s="1486"/>
      <c r="L5" s="1486"/>
      <c r="M5" s="1486"/>
      <c r="N5" s="1486"/>
      <c r="O5" s="1486"/>
      <c r="P5" s="1486" t="s">
        <v>600</v>
      </c>
      <c r="Q5" s="1486"/>
      <c r="R5" s="1486"/>
      <c r="S5" s="1486"/>
      <c r="T5" s="1486"/>
      <c r="U5" s="1486"/>
    </row>
    <row r="6" spans="1:21" s="532" customFormat="1" ht="14.25" customHeight="1">
      <c r="A6" s="1491"/>
      <c r="B6" s="1492"/>
      <c r="C6" s="1486"/>
      <c r="D6" s="1486"/>
      <c r="E6" s="1486"/>
      <c r="F6" s="1486" t="s">
        <v>601</v>
      </c>
      <c r="G6" s="1486"/>
      <c r="H6" s="1486"/>
      <c r="I6" s="1486" t="s">
        <v>575</v>
      </c>
      <c r="J6" s="1486"/>
      <c r="K6" s="1486"/>
      <c r="L6" s="1486"/>
      <c r="M6" s="1486"/>
      <c r="N6" s="1486"/>
      <c r="O6" s="1486"/>
      <c r="P6" s="1486" t="s">
        <v>225</v>
      </c>
      <c r="Q6" s="1493" t="s">
        <v>7</v>
      </c>
      <c r="R6" s="1493"/>
      <c r="S6" s="1493"/>
      <c r="T6" s="1493"/>
      <c r="U6" s="1493"/>
    </row>
    <row r="7" spans="1:21" s="532" customFormat="1" ht="32.25" customHeight="1">
      <c r="A7" s="1491"/>
      <c r="B7" s="1492"/>
      <c r="C7" s="1486"/>
      <c r="D7" s="1486"/>
      <c r="E7" s="1486"/>
      <c r="F7" s="1486"/>
      <c r="G7" s="1486"/>
      <c r="H7" s="1486"/>
      <c r="I7" s="1486" t="s">
        <v>576</v>
      </c>
      <c r="J7" s="1486"/>
      <c r="K7" s="1486"/>
      <c r="L7" s="1486" t="s">
        <v>602</v>
      </c>
      <c r="M7" s="1486"/>
      <c r="N7" s="1486"/>
      <c r="O7" s="1486"/>
      <c r="P7" s="1486"/>
      <c r="Q7" s="1486" t="s">
        <v>578</v>
      </c>
      <c r="R7" s="1486" t="s">
        <v>603</v>
      </c>
      <c r="S7" s="1486" t="s">
        <v>604</v>
      </c>
      <c r="T7" s="1486" t="s">
        <v>605</v>
      </c>
      <c r="U7" s="1486" t="s">
        <v>606</v>
      </c>
    </row>
    <row r="8" spans="1:21" s="532" customFormat="1" ht="15" customHeight="1">
      <c r="A8" s="1491"/>
      <c r="B8" s="1492"/>
      <c r="C8" s="1486" t="s">
        <v>607</v>
      </c>
      <c r="D8" s="1486" t="s">
        <v>7</v>
      </c>
      <c r="E8" s="1486"/>
      <c r="F8" s="1486" t="s">
        <v>608</v>
      </c>
      <c r="G8" s="1486" t="s">
        <v>7</v>
      </c>
      <c r="H8" s="1486"/>
      <c r="I8" s="1486" t="s">
        <v>609</v>
      </c>
      <c r="J8" s="1486" t="s">
        <v>7</v>
      </c>
      <c r="K8" s="1486"/>
      <c r="L8" s="1486" t="s">
        <v>608</v>
      </c>
      <c r="M8" s="1486" t="s">
        <v>7</v>
      </c>
      <c r="N8" s="1486"/>
      <c r="O8" s="1486"/>
      <c r="P8" s="1486"/>
      <c r="Q8" s="1486"/>
      <c r="R8" s="1487"/>
      <c r="S8" s="1488"/>
      <c r="T8" s="1486"/>
      <c r="U8" s="1486"/>
    </row>
    <row r="9" spans="1:21" s="532" customFormat="1" ht="79.5" customHeight="1">
      <c r="A9" s="1491"/>
      <c r="B9" s="1492"/>
      <c r="C9" s="1486"/>
      <c r="D9" s="755" t="s">
        <v>610</v>
      </c>
      <c r="E9" s="755" t="s">
        <v>611</v>
      </c>
      <c r="F9" s="1487"/>
      <c r="G9" s="755" t="s">
        <v>612</v>
      </c>
      <c r="H9" s="755" t="s">
        <v>613</v>
      </c>
      <c r="I9" s="1487"/>
      <c r="J9" s="755" t="s">
        <v>614</v>
      </c>
      <c r="K9" s="755" t="s">
        <v>615</v>
      </c>
      <c r="L9" s="1486"/>
      <c r="M9" s="755" t="s">
        <v>616</v>
      </c>
      <c r="N9" s="755" t="s">
        <v>617</v>
      </c>
      <c r="O9" s="755" t="s">
        <v>618</v>
      </c>
      <c r="P9" s="1486"/>
      <c r="Q9" s="1486"/>
      <c r="R9" s="1487"/>
      <c r="S9" s="1488"/>
      <c r="T9" s="1486"/>
      <c r="U9" s="1486"/>
    </row>
    <row r="10" spans="1:21" ht="12.75">
      <c r="A10" s="533"/>
      <c r="B10" s="534" t="s">
        <v>593</v>
      </c>
      <c r="C10" s="535">
        <v>1</v>
      </c>
      <c r="D10" s="535">
        <v>2</v>
      </c>
      <c r="E10" s="535">
        <v>3</v>
      </c>
      <c r="F10" s="536">
        <v>4</v>
      </c>
      <c r="G10" s="537">
        <v>5</v>
      </c>
      <c r="H10" s="536">
        <v>6</v>
      </c>
      <c r="I10" s="537">
        <v>7</v>
      </c>
      <c r="J10" s="536">
        <v>8</v>
      </c>
      <c r="K10" s="537">
        <v>9</v>
      </c>
      <c r="L10" s="536">
        <v>10</v>
      </c>
      <c r="M10" s="537">
        <v>11</v>
      </c>
      <c r="N10" s="536">
        <v>12</v>
      </c>
      <c r="O10" s="537">
        <v>13</v>
      </c>
      <c r="P10" s="536">
        <v>14</v>
      </c>
      <c r="Q10" s="537">
        <v>15</v>
      </c>
      <c r="R10" s="536">
        <v>16</v>
      </c>
      <c r="S10" s="537">
        <v>17</v>
      </c>
      <c r="T10" s="536">
        <v>18</v>
      </c>
      <c r="U10" s="537">
        <v>19</v>
      </c>
    </row>
    <row r="11" spans="1:21" s="532" customFormat="1" ht="15.75" customHeight="1">
      <c r="A11" s="1481" t="s">
        <v>37</v>
      </c>
      <c r="B11" s="1482"/>
      <c r="C11" s="871">
        <f aca="true" t="shared" si="0" ref="C11:U11">C12+C13</f>
        <v>6</v>
      </c>
      <c r="D11" s="871">
        <f t="shared" si="0"/>
        <v>1</v>
      </c>
      <c r="E11" s="871">
        <f t="shared" si="0"/>
        <v>5</v>
      </c>
      <c r="F11" s="871">
        <f t="shared" si="0"/>
        <v>6</v>
      </c>
      <c r="G11" s="871">
        <f t="shared" si="0"/>
        <v>0</v>
      </c>
      <c r="H11" s="871">
        <f t="shared" si="0"/>
        <v>6</v>
      </c>
      <c r="I11" s="871">
        <f t="shared" si="0"/>
        <v>4</v>
      </c>
      <c r="J11" s="871">
        <f t="shared" si="0"/>
        <v>4</v>
      </c>
      <c r="K11" s="871">
        <f t="shared" si="0"/>
        <v>0</v>
      </c>
      <c r="L11" s="871">
        <f t="shared" si="0"/>
        <v>2</v>
      </c>
      <c r="M11" s="871">
        <f t="shared" si="0"/>
        <v>1</v>
      </c>
      <c r="N11" s="871">
        <f t="shared" si="0"/>
        <v>1</v>
      </c>
      <c r="O11" s="871">
        <f t="shared" si="0"/>
        <v>0</v>
      </c>
      <c r="P11" s="871">
        <f t="shared" si="0"/>
        <v>4</v>
      </c>
      <c r="Q11" s="871">
        <f t="shared" si="0"/>
        <v>2</v>
      </c>
      <c r="R11" s="871">
        <f t="shared" si="0"/>
        <v>0</v>
      </c>
      <c r="S11" s="871">
        <f t="shared" si="0"/>
        <v>0</v>
      </c>
      <c r="T11" s="871">
        <f t="shared" si="0"/>
        <v>2</v>
      </c>
      <c r="U11" s="871">
        <f t="shared" si="0"/>
        <v>0</v>
      </c>
    </row>
    <row r="12" spans="1:21" s="532" customFormat="1" ht="15.75" customHeight="1">
      <c r="A12" s="613" t="s">
        <v>0</v>
      </c>
      <c r="B12" s="614" t="s">
        <v>98</v>
      </c>
      <c r="C12" s="818">
        <f>D12+E12</f>
        <v>1</v>
      </c>
      <c r="D12" s="818">
        <v>0</v>
      </c>
      <c r="E12" s="818">
        <v>1</v>
      </c>
      <c r="F12" s="818">
        <f>G12+H12</f>
        <v>1</v>
      </c>
      <c r="G12" s="818">
        <v>0</v>
      </c>
      <c r="H12" s="818">
        <v>1</v>
      </c>
      <c r="I12" s="818">
        <f>J12+K12</f>
        <v>0</v>
      </c>
      <c r="J12" s="818">
        <v>0</v>
      </c>
      <c r="K12" s="818">
        <v>0</v>
      </c>
      <c r="L12" s="818">
        <f>M12+N12+O12</f>
        <v>1</v>
      </c>
      <c r="M12" s="818">
        <v>0</v>
      </c>
      <c r="N12" s="818">
        <v>1</v>
      </c>
      <c r="O12" s="818">
        <v>0</v>
      </c>
      <c r="P12" s="870">
        <f>SUM(Q12:U12)</f>
        <v>0</v>
      </c>
      <c r="Q12" s="818">
        <v>0</v>
      </c>
      <c r="R12" s="818">
        <v>0</v>
      </c>
      <c r="S12" s="818">
        <v>0</v>
      </c>
      <c r="T12" s="818">
        <v>0</v>
      </c>
      <c r="U12" s="818">
        <v>0</v>
      </c>
    </row>
    <row r="13" spans="1:21" s="532" customFormat="1" ht="15.75" customHeight="1">
      <c r="A13" s="615" t="s">
        <v>1</v>
      </c>
      <c r="B13" s="614" t="s">
        <v>19</v>
      </c>
      <c r="C13" s="818">
        <f aca="true" t="shared" si="1" ref="C13:U13">SUM(C14:C22)</f>
        <v>5</v>
      </c>
      <c r="D13" s="818">
        <f t="shared" si="1"/>
        <v>1</v>
      </c>
      <c r="E13" s="818">
        <f t="shared" si="1"/>
        <v>4</v>
      </c>
      <c r="F13" s="818">
        <f t="shared" si="1"/>
        <v>5</v>
      </c>
      <c r="G13" s="818">
        <f t="shared" si="1"/>
        <v>0</v>
      </c>
      <c r="H13" s="818">
        <f t="shared" si="1"/>
        <v>5</v>
      </c>
      <c r="I13" s="818">
        <f t="shared" si="1"/>
        <v>4</v>
      </c>
      <c r="J13" s="818">
        <f t="shared" si="1"/>
        <v>4</v>
      </c>
      <c r="K13" s="818">
        <f t="shared" si="1"/>
        <v>0</v>
      </c>
      <c r="L13" s="818">
        <f t="shared" si="1"/>
        <v>1</v>
      </c>
      <c r="M13" s="818">
        <f t="shared" si="1"/>
        <v>1</v>
      </c>
      <c r="N13" s="818">
        <f t="shared" si="1"/>
        <v>0</v>
      </c>
      <c r="O13" s="818">
        <f t="shared" si="1"/>
        <v>0</v>
      </c>
      <c r="P13" s="818">
        <f t="shared" si="1"/>
        <v>4</v>
      </c>
      <c r="Q13" s="818">
        <f t="shared" si="1"/>
        <v>2</v>
      </c>
      <c r="R13" s="818">
        <f t="shared" si="1"/>
        <v>0</v>
      </c>
      <c r="S13" s="818">
        <f t="shared" si="1"/>
        <v>0</v>
      </c>
      <c r="T13" s="818">
        <f t="shared" si="1"/>
        <v>2</v>
      </c>
      <c r="U13" s="818">
        <f t="shared" si="1"/>
        <v>0</v>
      </c>
    </row>
    <row r="14" spans="1:21" s="532" customFormat="1" ht="15.75" customHeight="1">
      <c r="A14" s="616" t="s">
        <v>52</v>
      </c>
      <c r="B14" s="617" t="s">
        <v>657</v>
      </c>
      <c r="C14" s="818">
        <f aca="true" t="shared" si="2" ref="C14:C22">D14+E14</f>
        <v>1</v>
      </c>
      <c r="D14" s="818">
        <v>1</v>
      </c>
      <c r="E14" s="818">
        <v>0</v>
      </c>
      <c r="F14" s="818">
        <f aca="true" t="shared" si="3" ref="F14:F22">G14+H14</f>
        <v>1</v>
      </c>
      <c r="G14" s="818">
        <v>0</v>
      </c>
      <c r="H14" s="818">
        <v>1</v>
      </c>
      <c r="I14" s="818">
        <f aca="true" t="shared" si="4" ref="I14:I22">J14+K14</f>
        <v>1</v>
      </c>
      <c r="J14" s="818">
        <v>1</v>
      </c>
      <c r="K14" s="818">
        <v>0</v>
      </c>
      <c r="L14" s="818">
        <f aca="true" t="shared" si="5" ref="L14:L22">M14+N14+O14</f>
        <v>0</v>
      </c>
      <c r="M14" s="818">
        <v>0</v>
      </c>
      <c r="N14" s="818">
        <v>0</v>
      </c>
      <c r="O14" s="818">
        <v>0</v>
      </c>
      <c r="P14" s="870">
        <f aca="true" t="shared" si="6" ref="P14:P22">SUM(Q14:U14)</f>
        <v>1</v>
      </c>
      <c r="Q14" s="818">
        <v>0</v>
      </c>
      <c r="R14" s="818">
        <v>0</v>
      </c>
      <c r="S14" s="818">
        <v>0</v>
      </c>
      <c r="T14" s="818">
        <v>1</v>
      </c>
      <c r="U14" s="818">
        <v>0</v>
      </c>
    </row>
    <row r="15" spans="1:21" s="532" customFormat="1" ht="15.75" customHeight="1">
      <c r="A15" s="616" t="s">
        <v>53</v>
      </c>
      <c r="B15" s="37" t="s">
        <v>656</v>
      </c>
      <c r="C15" s="818">
        <f t="shared" si="2"/>
        <v>2</v>
      </c>
      <c r="D15" s="818">
        <v>0</v>
      </c>
      <c r="E15" s="818">
        <v>2</v>
      </c>
      <c r="F15" s="818">
        <f t="shared" si="3"/>
        <v>2</v>
      </c>
      <c r="G15" s="818">
        <v>0</v>
      </c>
      <c r="H15" s="818">
        <v>2</v>
      </c>
      <c r="I15" s="818">
        <f t="shared" si="4"/>
        <v>2</v>
      </c>
      <c r="J15" s="818">
        <v>2</v>
      </c>
      <c r="K15" s="818">
        <v>0</v>
      </c>
      <c r="L15" s="818">
        <f t="shared" si="5"/>
        <v>0</v>
      </c>
      <c r="M15" s="818">
        <v>0</v>
      </c>
      <c r="N15" s="818">
        <v>0</v>
      </c>
      <c r="O15" s="818">
        <v>0</v>
      </c>
      <c r="P15" s="870">
        <f t="shared" si="6"/>
        <v>2</v>
      </c>
      <c r="Q15" s="818">
        <v>1</v>
      </c>
      <c r="R15" s="818">
        <v>0</v>
      </c>
      <c r="S15" s="818">
        <v>0</v>
      </c>
      <c r="T15" s="818">
        <v>1</v>
      </c>
      <c r="U15" s="818">
        <v>0</v>
      </c>
    </row>
    <row r="16" spans="1:21" s="532" customFormat="1" ht="15.75" customHeight="1">
      <c r="A16" s="616" t="s">
        <v>58</v>
      </c>
      <c r="B16" s="617" t="s">
        <v>655</v>
      </c>
      <c r="C16" s="818">
        <f t="shared" si="2"/>
        <v>0</v>
      </c>
      <c r="D16" s="818">
        <v>0</v>
      </c>
      <c r="E16" s="818">
        <v>0</v>
      </c>
      <c r="F16" s="818">
        <f t="shared" si="3"/>
        <v>0</v>
      </c>
      <c r="G16" s="818">
        <v>0</v>
      </c>
      <c r="H16" s="818">
        <v>0</v>
      </c>
      <c r="I16" s="818">
        <f t="shared" si="4"/>
        <v>0</v>
      </c>
      <c r="J16" s="818">
        <v>0</v>
      </c>
      <c r="K16" s="818">
        <v>0</v>
      </c>
      <c r="L16" s="818">
        <f t="shared" si="5"/>
        <v>0</v>
      </c>
      <c r="M16" s="818">
        <v>0</v>
      </c>
      <c r="N16" s="818">
        <v>0</v>
      </c>
      <c r="O16" s="818">
        <v>0</v>
      </c>
      <c r="P16" s="870">
        <f t="shared" si="6"/>
        <v>0</v>
      </c>
      <c r="Q16" s="818">
        <v>0</v>
      </c>
      <c r="R16" s="818">
        <v>0</v>
      </c>
      <c r="S16" s="818">
        <v>0</v>
      </c>
      <c r="T16" s="818">
        <v>0</v>
      </c>
      <c r="U16" s="818">
        <v>0</v>
      </c>
    </row>
    <row r="17" spans="1:21" s="532" customFormat="1" ht="15.75" customHeight="1">
      <c r="A17" s="616" t="s">
        <v>73</v>
      </c>
      <c r="B17" s="617" t="s">
        <v>654</v>
      </c>
      <c r="C17" s="818">
        <f t="shared" si="2"/>
        <v>0</v>
      </c>
      <c r="D17" s="818">
        <v>0</v>
      </c>
      <c r="E17" s="818">
        <v>0</v>
      </c>
      <c r="F17" s="818">
        <f t="shared" si="3"/>
        <v>0</v>
      </c>
      <c r="G17" s="818">
        <v>0</v>
      </c>
      <c r="H17" s="818">
        <v>0</v>
      </c>
      <c r="I17" s="818">
        <f t="shared" si="4"/>
        <v>0</v>
      </c>
      <c r="J17" s="818">
        <v>0</v>
      </c>
      <c r="K17" s="818">
        <v>0</v>
      </c>
      <c r="L17" s="818">
        <f t="shared" si="5"/>
        <v>0</v>
      </c>
      <c r="M17" s="818">
        <v>0</v>
      </c>
      <c r="N17" s="818">
        <v>0</v>
      </c>
      <c r="O17" s="818">
        <v>0</v>
      </c>
      <c r="P17" s="870">
        <f t="shared" si="6"/>
        <v>0</v>
      </c>
      <c r="Q17" s="818">
        <v>0</v>
      </c>
      <c r="R17" s="818">
        <v>0</v>
      </c>
      <c r="S17" s="818">
        <v>0</v>
      </c>
      <c r="T17" s="818">
        <v>0</v>
      </c>
      <c r="U17" s="818">
        <v>0</v>
      </c>
    </row>
    <row r="18" spans="1:21" s="532" customFormat="1" ht="15.75" customHeight="1">
      <c r="A18" s="616" t="s">
        <v>74</v>
      </c>
      <c r="B18" s="617" t="s">
        <v>653</v>
      </c>
      <c r="C18" s="818">
        <f t="shared" si="2"/>
        <v>1</v>
      </c>
      <c r="D18" s="818">
        <v>0</v>
      </c>
      <c r="E18" s="818">
        <v>1</v>
      </c>
      <c r="F18" s="818">
        <f t="shared" si="3"/>
        <v>1</v>
      </c>
      <c r="G18" s="818">
        <v>0</v>
      </c>
      <c r="H18" s="818">
        <v>1</v>
      </c>
      <c r="I18" s="818">
        <f t="shared" si="4"/>
        <v>1</v>
      </c>
      <c r="J18" s="818">
        <v>1</v>
      </c>
      <c r="K18" s="818">
        <v>0</v>
      </c>
      <c r="L18" s="818">
        <f t="shared" si="5"/>
        <v>0</v>
      </c>
      <c r="M18" s="818">
        <v>0</v>
      </c>
      <c r="N18" s="818">
        <v>0</v>
      </c>
      <c r="O18" s="818">
        <v>0</v>
      </c>
      <c r="P18" s="870">
        <f t="shared" si="6"/>
        <v>1</v>
      </c>
      <c r="Q18" s="818">
        <v>1</v>
      </c>
      <c r="R18" s="818">
        <v>0</v>
      </c>
      <c r="S18" s="818">
        <v>0</v>
      </c>
      <c r="T18" s="818">
        <v>0</v>
      </c>
      <c r="U18" s="818">
        <v>0</v>
      </c>
    </row>
    <row r="19" spans="1:21" s="532" customFormat="1" ht="15.75" customHeight="1">
      <c r="A19" s="616" t="s">
        <v>75</v>
      </c>
      <c r="B19" s="617" t="s">
        <v>652</v>
      </c>
      <c r="C19" s="818">
        <f t="shared" si="2"/>
        <v>0</v>
      </c>
      <c r="D19" s="818">
        <v>0</v>
      </c>
      <c r="E19" s="818">
        <v>0</v>
      </c>
      <c r="F19" s="818">
        <f t="shared" si="3"/>
        <v>0</v>
      </c>
      <c r="G19" s="818">
        <v>0</v>
      </c>
      <c r="H19" s="818">
        <v>0</v>
      </c>
      <c r="I19" s="818">
        <f t="shared" si="4"/>
        <v>0</v>
      </c>
      <c r="J19" s="818">
        <v>0</v>
      </c>
      <c r="K19" s="818">
        <v>0</v>
      </c>
      <c r="L19" s="818">
        <f t="shared" si="5"/>
        <v>0</v>
      </c>
      <c r="M19" s="818">
        <v>0</v>
      </c>
      <c r="N19" s="818">
        <v>0</v>
      </c>
      <c r="O19" s="818">
        <v>0</v>
      </c>
      <c r="P19" s="870">
        <f t="shared" si="6"/>
        <v>0</v>
      </c>
      <c r="Q19" s="818">
        <v>0</v>
      </c>
      <c r="R19" s="818">
        <v>0</v>
      </c>
      <c r="S19" s="818">
        <v>0</v>
      </c>
      <c r="T19" s="818">
        <v>0</v>
      </c>
      <c r="U19" s="818">
        <v>0</v>
      </c>
    </row>
    <row r="20" spans="1:21" s="532" customFormat="1" ht="15.75" customHeight="1">
      <c r="A20" s="616" t="s">
        <v>76</v>
      </c>
      <c r="B20" s="617" t="s">
        <v>651</v>
      </c>
      <c r="C20" s="818">
        <f t="shared" si="2"/>
        <v>1</v>
      </c>
      <c r="D20" s="818">
        <v>0</v>
      </c>
      <c r="E20" s="818">
        <v>1</v>
      </c>
      <c r="F20" s="818">
        <f t="shared" si="3"/>
        <v>1</v>
      </c>
      <c r="G20" s="818">
        <v>0</v>
      </c>
      <c r="H20" s="818">
        <v>1</v>
      </c>
      <c r="I20" s="818">
        <f t="shared" si="4"/>
        <v>0</v>
      </c>
      <c r="J20" s="818">
        <v>0</v>
      </c>
      <c r="K20" s="818">
        <v>0</v>
      </c>
      <c r="L20" s="818">
        <f t="shared" si="5"/>
        <v>1</v>
      </c>
      <c r="M20" s="818">
        <v>1</v>
      </c>
      <c r="N20" s="818">
        <v>0</v>
      </c>
      <c r="O20" s="818">
        <v>0</v>
      </c>
      <c r="P20" s="870">
        <f t="shared" si="6"/>
        <v>0</v>
      </c>
      <c r="Q20" s="818">
        <v>0</v>
      </c>
      <c r="R20" s="818">
        <v>0</v>
      </c>
      <c r="S20" s="818">
        <v>0</v>
      </c>
      <c r="T20" s="818">
        <v>0</v>
      </c>
      <c r="U20" s="818">
        <v>0</v>
      </c>
    </row>
    <row r="21" spans="1:21" s="532" customFormat="1" ht="15.75" customHeight="1">
      <c r="A21" s="616" t="s">
        <v>77</v>
      </c>
      <c r="B21" s="617" t="s">
        <v>650</v>
      </c>
      <c r="C21" s="818">
        <f t="shared" si="2"/>
        <v>0</v>
      </c>
      <c r="D21" s="818">
        <v>0</v>
      </c>
      <c r="E21" s="818">
        <v>0</v>
      </c>
      <c r="F21" s="818">
        <f t="shared" si="3"/>
        <v>0</v>
      </c>
      <c r="G21" s="818">
        <v>0</v>
      </c>
      <c r="H21" s="818">
        <v>0</v>
      </c>
      <c r="I21" s="818">
        <f t="shared" si="4"/>
        <v>0</v>
      </c>
      <c r="J21" s="818">
        <v>0</v>
      </c>
      <c r="K21" s="818">
        <v>0</v>
      </c>
      <c r="L21" s="818">
        <f t="shared" si="5"/>
        <v>0</v>
      </c>
      <c r="M21" s="818">
        <v>0</v>
      </c>
      <c r="N21" s="818">
        <v>0</v>
      </c>
      <c r="O21" s="818">
        <v>0</v>
      </c>
      <c r="P21" s="870">
        <f t="shared" si="6"/>
        <v>0</v>
      </c>
      <c r="Q21" s="818">
        <v>0</v>
      </c>
      <c r="R21" s="818">
        <v>0</v>
      </c>
      <c r="S21" s="818">
        <v>0</v>
      </c>
      <c r="T21" s="818">
        <v>0</v>
      </c>
      <c r="U21" s="818">
        <v>0</v>
      </c>
    </row>
    <row r="22" spans="1:21" s="532" customFormat="1" ht="15.75" customHeight="1">
      <c r="A22" s="616" t="s">
        <v>78</v>
      </c>
      <c r="B22" s="617" t="s">
        <v>649</v>
      </c>
      <c r="C22" s="818">
        <f t="shared" si="2"/>
        <v>0</v>
      </c>
      <c r="D22" s="818">
        <v>0</v>
      </c>
      <c r="E22" s="818">
        <v>0</v>
      </c>
      <c r="F22" s="818">
        <f t="shared" si="3"/>
        <v>0</v>
      </c>
      <c r="G22" s="818">
        <v>0</v>
      </c>
      <c r="H22" s="818">
        <v>0</v>
      </c>
      <c r="I22" s="818">
        <f t="shared" si="4"/>
        <v>0</v>
      </c>
      <c r="J22" s="818">
        <v>0</v>
      </c>
      <c r="K22" s="818">
        <v>0</v>
      </c>
      <c r="L22" s="818">
        <f t="shared" si="5"/>
        <v>0</v>
      </c>
      <c r="M22" s="818">
        <v>0</v>
      </c>
      <c r="N22" s="818">
        <v>0</v>
      </c>
      <c r="O22" s="818">
        <v>0</v>
      </c>
      <c r="P22" s="870">
        <f t="shared" si="6"/>
        <v>0</v>
      </c>
      <c r="Q22" s="818">
        <v>0</v>
      </c>
      <c r="R22" s="818">
        <v>0</v>
      </c>
      <c r="S22" s="818">
        <v>0</v>
      </c>
      <c r="T22" s="818">
        <v>0</v>
      </c>
      <c r="U22" s="818">
        <v>0</v>
      </c>
    </row>
    <row r="23" spans="1:21" ht="26.25" customHeight="1">
      <c r="A23" s="538"/>
      <c r="B23" s="1483"/>
      <c r="C23" s="1483"/>
      <c r="D23" s="1483"/>
      <c r="E23" s="1483"/>
      <c r="F23" s="1483"/>
      <c r="G23" s="1483"/>
      <c r="H23" s="539"/>
      <c r="I23" s="539"/>
      <c r="J23" s="539"/>
      <c r="K23" s="539"/>
      <c r="L23" s="539"/>
      <c r="M23" s="540"/>
      <c r="N23" s="1462" t="str">
        <f>'Thong tin'!B8</f>
        <v>Trà Vinh, ngày 1 tháng 7 năm 2016</v>
      </c>
      <c r="O23" s="1462"/>
      <c r="P23" s="1462"/>
      <c r="Q23" s="1462"/>
      <c r="R23" s="1462"/>
      <c r="S23" s="1462"/>
      <c r="T23" s="1462"/>
      <c r="U23" s="1462"/>
    </row>
    <row r="24" spans="1:21" ht="18.75" customHeight="1">
      <c r="A24" s="538"/>
      <c r="B24" s="1484" t="s">
        <v>619</v>
      </c>
      <c r="C24" s="1484"/>
      <c r="D24" s="1484"/>
      <c r="E24" s="1484"/>
      <c r="F24" s="1484"/>
      <c r="G24" s="541"/>
      <c r="H24" s="542"/>
      <c r="I24" s="542"/>
      <c r="J24" s="542"/>
      <c r="K24" s="542"/>
      <c r="L24" s="542"/>
      <c r="M24" s="543"/>
      <c r="N24" s="1463" t="str">
        <f>'Thong tin'!B7</f>
        <v>PHÓ CỤC TRƯỞNG</v>
      </c>
      <c r="O24" s="1455"/>
      <c r="P24" s="1455"/>
      <c r="Q24" s="1455"/>
      <c r="R24" s="1455"/>
      <c r="S24" s="1455"/>
      <c r="T24" s="1455"/>
      <c r="U24" s="1455"/>
    </row>
    <row r="25" spans="1:21" ht="18.75" customHeight="1">
      <c r="A25" s="544"/>
      <c r="B25" s="1476"/>
      <c r="C25" s="1476"/>
      <c r="D25" s="1476"/>
      <c r="E25" s="1476"/>
      <c r="F25" s="1476"/>
      <c r="G25" s="545"/>
      <c r="H25" s="545"/>
      <c r="I25" s="545"/>
      <c r="J25" s="545"/>
      <c r="K25" s="545"/>
      <c r="L25" s="545"/>
      <c r="M25" s="545"/>
      <c r="N25" s="1477"/>
      <c r="O25" s="1477"/>
      <c r="P25" s="1477"/>
      <c r="Q25" s="1477"/>
      <c r="R25" s="1477"/>
      <c r="S25" s="1477"/>
      <c r="T25" s="1477"/>
      <c r="U25" s="1477"/>
    </row>
    <row r="26" spans="2:21" ht="31.5" customHeight="1">
      <c r="B26" s="1478"/>
      <c r="C26" s="1478"/>
      <c r="D26" s="1478"/>
      <c r="E26" s="1478"/>
      <c r="F26" s="1478"/>
      <c r="G26" s="543"/>
      <c r="H26" s="543"/>
      <c r="I26" s="543"/>
      <c r="J26" s="543"/>
      <c r="K26" s="543"/>
      <c r="L26" s="543"/>
      <c r="M26" s="543"/>
      <c r="N26" s="543"/>
      <c r="O26" s="543"/>
      <c r="P26" s="1478"/>
      <c r="Q26" s="1478"/>
      <c r="R26" s="1478"/>
      <c r="S26" s="1478"/>
      <c r="T26" s="543"/>
      <c r="U26" s="543"/>
    </row>
    <row r="27" spans="2:21" ht="18">
      <c r="B27" s="543"/>
      <c r="C27" s="543"/>
      <c r="D27" s="543"/>
      <c r="E27" s="543"/>
      <c r="F27" s="543"/>
      <c r="G27" s="543"/>
      <c r="H27" s="543"/>
      <c r="I27" s="543"/>
      <c r="J27" s="543"/>
      <c r="K27" s="543"/>
      <c r="L27" s="543"/>
      <c r="M27" s="543"/>
      <c r="N27" s="543"/>
      <c r="O27" s="543"/>
      <c r="P27" s="543"/>
      <c r="Q27" s="543"/>
      <c r="R27" s="543"/>
      <c r="S27" s="543"/>
      <c r="T27" s="543"/>
      <c r="U27" s="543"/>
    </row>
    <row r="28" spans="2:21" ht="18">
      <c r="B28" s="543"/>
      <c r="C28" s="543"/>
      <c r="D28" s="543"/>
      <c r="E28" s="543"/>
      <c r="F28" s="543"/>
      <c r="G28" s="543"/>
      <c r="H28" s="543"/>
      <c r="I28" s="543"/>
      <c r="J28" s="543"/>
      <c r="K28" s="543"/>
      <c r="L28" s="543"/>
      <c r="M28" s="543"/>
      <c r="N28" s="543"/>
      <c r="O28" s="543"/>
      <c r="P28" s="543"/>
      <c r="Q28" s="543"/>
      <c r="R28" s="543"/>
      <c r="S28" s="543"/>
      <c r="T28" s="543"/>
      <c r="U28" s="543"/>
    </row>
    <row r="29" spans="2:21" ht="18.75">
      <c r="B29" s="1479" t="str">
        <f>'Thong tin'!B5</f>
        <v>Nhan Quốc Hải</v>
      </c>
      <c r="C29" s="1479"/>
      <c r="D29" s="1479"/>
      <c r="E29" s="1479"/>
      <c r="F29" s="1479"/>
      <c r="G29" s="1479"/>
      <c r="H29" s="546"/>
      <c r="I29" s="515"/>
      <c r="J29" s="515"/>
      <c r="K29" s="515"/>
      <c r="L29" s="515"/>
      <c r="M29" s="515"/>
      <c r="N29" s="1480" t="str">
        <f>'Thong tin'!B6</f>
        <v>Trần Việt Hồng</v>
      </c>
      <c r="O29" s="1480"/>
      <c r="P29" s="1480"/>
      <c r="Q29" s="1480"/>
      <c r="R29" s="1480"/>
      <c r="S29" s="1480"/>
      <c r="T29" s="1480"/>
      <c r="U29" s="1480"/>
    </row>
    <row r="30" ht="12.75" hidden="1"/>
    <row r="31" spans="1:20" ht="13.5" hidden="1">
      <c r="A31" s="547" t="s">
        <v>224</v>
      </c>
      <c r="O31" s="1485"/>
      <c r="P31" s="1485"/>
      <c r="Q31" s="1485"/>
      <c r="R31" s="1485"/>
      <c r="S31" s="1485"/>
      <c r="T31" s="1485"/>
    </row>
    <row r="32" spans="2:14" ht="12.75" customHeight="1" hidden="1">
      <c r="B32" s="1475" t="s">
        <v>620</v>
      </c>
      <c r="C32" s="1475"/>
      <c r="D32" s="1475"/>
      <c r="E32" s="1475"/>
      <c r="F32" s="1475"/>
      <c r="G32" s="1475"/>
      <c r="H32" s="1475"/>
      <c r="I32" s="1475"/>
      <c r="J32" s="1475"/>
      <c r="K32" s="1475"/>
      <c r="L32" s="548"/>
      <c r="M32" s="548"/>
      <c r="N32" s="548"/>
    </row>
    <row r="33" spans="1:14" ht="12.75" customHeight="1" hidden="1">
      <c r="A33" s="548"/>
      <c r="B33" s="549" t="s">
        <v>621</v>
      </c>
      <c r="C33" s="548"/>
      <c r="D33" s="548"/>
      <c r="E33" s="548"/>
      <c r="F33" s="548"/>
      <c r="G33" s="548"/>
      <c r="H33" s="548"/>
      <c r="I33" s="548"/>
      <c r="J33" s="548"/>
      <c r="K33" s="548"/>
      <c r="L33" s="548"/>
      <c r="M33" s="548"/>
      <c r="N33" s="548"/>
    </row>
    <row r="34" spans="2:14" ht="12.75" customHeight="1" hidden="1">
      <c r="B34" s="550" t="s">
        <v>622</v>
      </c>
      <c r="C34" s="516"/>
      <c r="D34" s="516"/>
      <c r="E34" s="516"/>
      <c r="F34" s="516"/>
      <c r="G34" s="516"/>
      <c r="H34" s="516"/>
      <c r="I34" s="516"/>
      <c r="J34" s="516"/>
      <c r="K34" s="516"/>
      <c r="L34" s="516"/>
      <c r="M34" s="516"/>
      <c r="N34" s="516"/>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3:G23"/>
    <mergeCell ref="N23:U23"/>
    <mergeCell ref="B24:F24"/>
    <mergeCell ref="N24:U24"/>
    <mergeCell ref="O31:T31"/>
    <mergeCell ref="B32:K32"/>
    <mergeCell ref="B25:F25"/>
    <mergeCell ref="N25:U25"/>
    <mergeCell ref="B26:F26"/>
    <mergeCell ref="P26:S26"/>
    <mergeCell ref="B29:G29"/>
    <mergeCell ref="N29:U29"/>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8.xml><?xml version="1.0" encoding="utf-8"?>
<worksheet xmlns="http://schemas.openxmlformats.org/spreadsheetml/2006/main" xmlns:r="http://schemas.openxmlformats.org/officeDocument/2006/relationships">
  <sheetPr>
    <tabColor indexed="14"/>
  </sheetPr>
  <dimension ref="A2:O37"/>
  <sheetViews>
    <sheetView view="pageBreakPreview" zoomScale="70" zoomScaleNormal="85" zoomScaleSheetLayoutView="70" zoomScalePageLayoutView="0" workbookViewId="0" topLeftCell="A1">
      <selection activeCell="E27" sqref="E27"/>
    </sheetView>
  </sheetViews>
  <sheetFormatPr defaultColWidth="8.00390625" defaultRowHeight="15.75"/>
  <cols>
    <col min="1" max="1" width="4.25390625" style="569" customWidth="1"/>
    <col min="2" max="2" width="28.875" style="569" customWidth="1"/>
    <col min="3" max="3" width="12.25390625" style="569" customWidth="1"/>
    <col min="4" max="4" width="11.375" style="569" customWidth="1"/>
    <col min="5" max="5" width="12.50390625" style="569" customWidth="1"/>
    <col min="6" max="6" width="12.75390625" style="569" customWidth="1"/>
    <col min="7" max="7" width="11.625" style="569" customWidth="1"/>
    <col min="8" max="8" width="12.50390625" style="569" customWidth="1"/>
    <col min="9" max="9" width="11.875" style="569" customWidth="1"/>
    <col min="10" max="10" width="14.75390625" style="569" customWidth="1"/>
    <col min="11" max="16384" width="8.00390625" style="569" customWidth="1"/>
  </cols>
  <sheetData>
    <row r="2" spans="1:10" ht="16.5">
      <c r="A2" s="1501" t="s">
        <v>623</v>
      </c>
      <c r="B2" s="1501"/>
      <c r="C2" s="1536" t="s">
        <v>624</v>
      </c>
      <c r="D2" s="1536"/>
      <c r="E2" s="1536"/>
      <c r="F2" s="1536"/>
      <c r="G2" s="1536"/>
      <c r="H2" s="1536"/>
      <c r="I2" s="1529" t="s">
        <v>547</v>
      </c>
      <c r="J2" s="1529"/>
    </row>
    <row r="3" spans="1:9" ht="15" customHeight="1">
      <c r="A3" s="564" t="s">
        <v>339</v>
      </c>
      <c r="B3" s="565"/>
      <c r="C3" s="1525" t="str">
        <f>'Thong tin'!B3</f>
        <v>09 tháng / năm 2016</v>
      </c>
      <c r="D3" s="1525"/>
      <c r="E3" s="1525"/>
      <c r="F3" s="1525"/>
      <c r="G3" s="1525"/>
      <c r="H3" s="1525"/>
      <c r="I3" s="608" t="str">
        <f>'Thong tin'!B4</f>
        <v>CTHADS TRÀ VINH</v>
      </c>
    </row>
    <row r="4" spans="1:10" ht="15" customHeight="1">
      <c r="A4" s="564" t="s">
        <v>340</v>
      </c>
      <c r="B4" s="564"/>
      <c r="C4" s="1527"/>
      <c r="D4" s="1527"/>
      <c r="E4" s="1527"/>
      <c r="F4" s="1527"/>
      <c r="G4" s="1527"/>
      <c r="H4" s="1527"/>
      <c r="I4" s="1528" t="s">
        <v>762</v>
      </c>
      <c r="J4" s="1529"/>
    </row>
    <row r="5" spans="1:10" ht="15" customHeight="1">
      <c r="A5" s="1523" t="s">
        <v>641</v>
      </c>
      <c r="B5" s="1523"/>
      <c r="C5" s="1526" t="s">
        <v>663</v>
      </c>
      <c r="D5" s="1526"/>
      <c r="E5" s="1526"/>
      <c r="F5" s="1526"/>
      <c r="G5" s="1526"/>
      <c r="H5" s="607"/>
      <c r="I5" s="1530" t="s">
        <v>404</v>
      </c>
      <c r="J5" s="1530"/>
    </row>
    <row r="6" spans="1:10" ht="15" customHeight="1">
      <c r="A6" s="1522"/>
      <c r="B6" s="1522"/>
      <c r="C6" s="606"/>
      <c r="D6" s="606"/>
      <c r="E6" s="606"/>
      <c r="F6" s="606"/>
      <c r="G6" s="606"/>
      <c r="H6" s="605"/>
      <c r="I6" s="1524" t="s">
        <v>625</v>
      </c>
      <c r="J6" s="1524"/>
    </row>
    <row r="7" spans="1:11" s="603" customFormat="1" ht="30" customHeight="1">
      <c r="A7" s="1514" t="s">
        <v>72</v>
      </c>
      <c r="B7" s="1515"/>
      <c r="C7" s="1508" t="s">
        <v>626</v>
      </c>
      <c r="D7" s="1505"/>
      <c r="E7" s="1505"/>
      <c r="F7" s="1506" t="s">
        <v>627</v>
      </c>
      <c r="G7" s="1507"/>
      <c r="H7" s="1507"/>
      <c r="I7" s="1508"/>
      <c r="J7" s="1505" t="s">
        <v>662</v>
      </c>
      <c r="K7" s="593"/>
    </row>
    <row r="8" spans="1:11" s="603" customFormat="1" ht="24" customHeight="1">
      <c r="A8" s="1516"/>
      <c r="B8" s="1517"/>
      <c r="C8" s="1534" t="s">
        <v>661</v>
      </c>
      <c r="D8" s="1503" t="s">
        <v>7</v>
      </c>
      <c r="E8" s="1504"/>
      <c r="F8" s="1506" t="s">
        <v>628</v>
      </c>
      <c r="G8" s="1507"/>
      <c r="H8" s="1508"/>
      <c r="I8" s="1531" t="s">
        <v>629</v>
      </c>
      <c r="J8" s="1505"/>
      <c r="K8" s="593"/>
    </row>
    <row r="9" spans="1:11" s="603" customFormat="1" ht="24" customHeight="1">
      <c r="A9" s="1516"/>
      <c r="B9" s="1517"/>
      <c r="C9" s="1534"/>
      <c r="D9" s="1531" t="s">
        <v>630</v>
      </c>
      <c r="E9" s="1531" t="s">
        <v>631</v>
      </c>
      <c r="F9" s="1531" t="s">
        <v>37</v>
      </c>
      <c r="G9" s="1505" t="s">
        <v>7</v>
      </c>
      <c r="H9" s="1505"/>
      <c r="I9" s="1532"/>
      <c r="J9" s="1505"/>
      <c r="K9" s="593"/>
    </row>
    <row r="10" spans="1:11" s="603" customFormat="1" ht="48.75" customHeight="1">
      <c r="A10" s="1518"/>
      <c r="B10" s="1519"/>
      <c r="C10" s="1504"/>
      <c r="D10" s="1535"/>
      <c r="E10" s="1533"/>
      <c r="F10" s="1533"/>
      <c r="G10" s="604" t="s">
        <v>632</v>
      </c>
      <c r="H10" s="604" t="s">
        <v>633</v>
      </c>
      <c r="I10" s="1533"/>
      <c r="J10" s="1505"/>
      <c r="K10" s="593"/>
    </row>
    <row r="11" spans="1:11" ht="14.25" customHeight="1">
      <c r="A11" s="1509" t="s">
        <v>634</v>
      </c>
      <c r="B11" s="1510"/>
      <c r="C11" s="602">
        <v>1</v>
      </c>
      <c r="D11" s="602">
        <v>2</v>
      </c>
      <c r="E11" s="602">
        <v>3</v>
      </c>
      <c r="F11" s="602">
        <v>4</v>
      </c>
      <c r="G11" s="602">
        <v>5</v>
      </c>
      <c r="H11" s="602">
        <v>6</v>
      </c>
      <c r="I11" s="602">
        <v>7</v>
      </c>
      <c r="J11" s="602">
        <v>8</v>
      </c>
      <c r="K11" s="593"/>
    </row>
    <row r="12" spans="1:11" ht="21" customHeight="1">
      <c r="A12" s="1520" t="s">
        <v>660</v>
      </c>
      <c r="B12" s="1521"/>
      <c r="C12" s="589">
        <f aca="true" t="shared" si="0" ref="C12:J12">-SUM(C13:C14)</f>
        <v>0</v>
      </c>
      <c r="D12" s="589">
        <f t="shared" si="0"/>
        <v>0</v>
      </c>
      <c r="E12" s="589">
        <f t="shared" si="0"/>
        <v>0</v>
      </c>
      <c r="F12" s="589">
        <f t="shared" si="0"/>
        <v>0</v>
      </c>
      <c r="G12" s="589">
        <f t="shared" si="0"/>
        <v>0</v>
      </c>
      <c r="H12" s="589">
        <f t="shared" si="0"/>
        <v>0</v>
      </c>
      <c r="I12" s="589">
        <f t="shared" si="0"/>
        <v>0</v>
      </c>
      <c r="J12" s="589">
        <f t="shared" si="0"/>
        <v>0</v>
      </c>
      <c r="K12" s="593"/>
    </row>
    <row r="13" spans="1:11" ht="19.5" customHeight="1">
      <c r="A13" s="601" t="s">
        <v>0</v>
      </c>
      <c r="B13" s="599" t="s">
        <v>659</v>
      </c>
      <c r="C13" s="589">
        <f>+D13+E13</f>
        <v>0</v>
      </c>
      <c r="D13" s="588">
        <v>0</v>
      </c>
      <c r="E13" s="596">
        <v>0</v>
      </c>
      <c r="F13" s="589">
        <f>+G13+H13</f>
        <v>0</v>
      </c>
      <c r="G13" s="588">
        <v>0</v>
      </c>
      <c r="H13" s="588">
        <v>0</v>
      </c>
      <c r="I13" s="588">
        <v>0</v>
      </c>
      <c r="J13" s="594">
        <v>0</v>
      </c>
      <c r="K13" s="593"/>
    </row>
    <row r="14" spans="1:11" ht="19.5" customHeight="1">
      <c r="A14" s="600" t="s">
        <v>1</v>
      </c>
      <c r="B14" s="599" t="s">
        <v>658</v>
      </c>
      <c r="C14" s="598">
        <f aca="true" t="shared" si="1" ref="C14:J14">SUM(C15:C23)</f>
        <v>0</v>
      </c>
      <c r="D14" s="598">
        <f t="shared" si="1"/>
        <v>0</v>
      </c>
      <c r="E14" s="598">
        <f t="shared" si="1"/>
        <v>0</v>
      </c>
      <c r="F14" s="598">
        <f t="shared" si="1"/>
        <v>0</v>
      </c>
      <c r="G14" s="598">
        <f t="shared" si="1"/>
        <v>0</v>
      </c>
      <c r="H14" s="598">
        <f t="shared" si="1"/>
        <v>0</v>
      </c>
      <c r="I14" s="598">
        <f t="shared" si="1"/>
        <v>0</v>
      </c>
      <c r="J14" s="598">
        <f t="shared" si="1"/>
        <v>0</v>
      </c>
      <c r="K14" s="593"/>
    </row>
    <row r="15" spans="1:11" ht="19.5" customHeight="1">
      <c r="A15" s="592" t="s">
        <v>52</v>
      </c>
      <c r="B15" s="591" t="s">
        <v>657</v>
      </c>
      <c r="C15" s="589">
        <f aca="true" t="shared" si="2" ref="C15:C23">+D15+E15</f>
        <v>0</v>
      </c>
      <c r="D15" s="590">
        <v>0</v>
      </c>
      <c r="E15" s="596">
        <v>0</v>
      </c>
      <c r="F15" s="589">
        <f aca="true" t="shared" si="3" ref="F15:F23">+G15+H15</f>
        <v>0</v>
      </c>
      <c r="G15" s="588">
        <v>0</v>
      </c>
      <c r="H15" s="588">
        <v>0</v>
      </c>
      <c r="I15" s="588">
        <v>0</v>
      </c>
      <c r="J15" s="594">
        <v>0</v>
      </c>
      <c r="K15" s="593"/>
    </row>
    <row r="16" spans="1:11" ht="19.5" customHeight="1">
      <c r="A16" s="592" t="s">
        <v>53</v>
      </c>
      <c r="B16" s="597" t="s">
        <v>656</v>
      </c>
      <c r="C16" s="589">
        <f t="shared" si="2"/>
        <v>0</v>
      </c>
      <c r="D16" s="590"/>
      <c r="E16" s="596"/>
      <c r="F16" s="589">
        <f t="shared" si="3"/>
        <v>0</v>
      </c>
      <c r="G16" s="588"/>
      <c r="H16" s="588"/>
      <c r="I16" s="588"/>
      <c r="J16" s="594"/>
      <c r="K16" s="593"/>
    </row>
    <row r="17" spans="1:11" ht="19.5" customHeight="1">
      <c r="A17" s="592" t="s">
        <v>58</v>
      </c>
      <c r="B17" s="591" t="s">
        <v>655</v>
      </c>
      <c r="C17" s="589">
        <f t="shared" si="2"/>
        <v>0</v>
      </c>
      <c r="D17" s="590">
        <v>0</v>
      </c>
      <c r="E17" s="595">
        <v>0</v>
      </c>
      <c r="F17" s="589">
        <f t="shared" si="3"/>
        <v>0</v>
      </c>
      <c r="G17" s="588">
        <v>0</v>
      </c>
      <c r="H17" s="588">
        <v>0</v>
      </c>
      <c r="I17" s="588">
        <v>0</v>
      </c>
      <c r="J17" s="594">
        <v>0</v>
      </c>
      <c r="K17" s="593"/>
    </row>
    <row r="18" spans="1:11" ht="19.5" customHeight="1">
      <c r="A18" s="592" t="s">
        <v>73</v>
      </c>
      <c r="B18" s="591" t="s">
        <v>654</v>
      </c>
      <c r="C18" s="589">
        <f t="shared" si="2"/>
        <v>0</v>
      </c>
      <c r="D18" s="590">
        <v>0</v>
      </c>
      <c r="E18" s="590">
        <v>0</v>
      </c>
      <c r="F18" s="589">
        <f t="shared" si="3"/>
        <v>0</v>
      </c>
      <c r="G18" s="588">
        <v>0</v>
      </c>
      <c r="H18" s="588">
        <v>0</v>
      </c>
      <c r="I18" s="588">
        <v>0</v>
      </c>
      <c r="J18" s="588">
        <v>0</v>
      </c>
      <c r="K18" s="593"/>
    </row>
    <row r="19" spans="1:11" ht="19.5" customHeight="1">
      <c r="A19" s="592" t="s">
        <v>74</v>
      </c>
      <c r="B19" s="591" t="s">
        <v>653</v>
      </c>
      <c r="C19" s="589">
        <f t="shared" si="2"/>
        <v>0</v>
      </c>
      <c r="D19" s="590">
        <v>0</v>
      </c>
      <c r="E19" s="590">
        <v>0</v>
      </c>
      <c r="F19" s="589">
        <f t="shared" si="3"/>
        <v>0</v>
      </c>
      <c r="G19" s="588">
        <v>0</v>
      </c>
      <c r="H19" s="588">
        <v>0</v>
      </c>
      <c r="I19" s="588">
        <v>0</v>
      </c>
      <c r="J19" s="588">
        <v>0</v>
      </c>
      <c r="K19" s="593"/>
    </row>
    <row r="20" spans="1:11" ht="19.5" customHeight="1">
      <c r="A20" s="592" t="s">
        <v>75</v>
      </c>
      <c r="B20" s="591" t="s">
        <v>652</v>
      </c>
      <c r="C20" s="589">
        <f t="shared" si="2"/>
        <v>0</v>
      </c>
      <c r="D20" s="590">
        <v>0</v>
      </c>
      <c r="E20" s="590">
        <v>0</v>
      </c>
      <c r="F20" s="589">
        <f t="shared" si="3"/>
        <v>0</v>
      </c>
      <c r="G20" s="588">
        <v>0</v>
      </c>
      <c r="H20" s="588">
        <v>0</v>
      </c>
      <c r="I20" s="588">
        <v>0</v>
      </c>
      <c r="J20" s="588">
        <v>0</v>
      </c>
      <c r="K20" s="581"/>
    </row>
    <row r="21" spans="1:11" ht="19.5" customHeight="1">
      <c r="A21" s="592" t="s">
        <v>76</v>
      </c>
      <c r="B21" s="591" t="s">
        <v>651</v>
      </c>
      <c r="C21" s="589">
        <f t="shared" si="2"/>
        <v>0</v>
      </c>
      <c r="D21" s="590">
        <v>0</v>
      </c>
      <c r="E21" s="590">
        <v>0</v>
      </c>
      <c r="F21" s="589">
        <f t="shared" si="3"/>
        <v>0</v>
      </c>
      <c r="G21" s="588">
        <v>0</v>
      </c>
      <c r="H21" s="588">
        <v>0</v>
      </c>
      <c r="I21" s="588">
        <v>0</v>
      </c>
      <c r="J21" s="588">
        <v>0</v>
      </c>
      <c r="K21" s="581"/>
    </row>
    <row r="22" spans="1:11" ht="19.5" customHeight="1">
      <c r="A22" s="592" t="s">
        <v>77</v>
      </c>
      <c r="B22" s="591" t="s">
        <v>650</v>
      </c>
      <c r="C22" s="589">
        <f t="shared" si="2"/>
        <v>0</v>
      </c>
      <c r="D22" s="590">
        <v>0</v>
      </c>
      <c r="E22" s="590">
        <v>0</v>
      </c>
      <c r="F22" s="589">
        <f t="shared" si="3"/>
        <v>0</v>
      </c>
      <c r="G22" s="588">
        <v>0</v>
      </c>
      <c r="H22" s="588">
        <v>0</v>
      </c>
      <c r="I22" s="588">
        <v>0</v>
      </c>
      <c r="J22" s="588">
        <v>0</v>
      </c>
      <c r="K22" s="581"/>
    </row>
    <row r="23" spans="1:11" ht="19.5" customHeight="1">
      <c r="A23" s="592" t="s">
        <v>78</v>
      </c>
      <c r="B23" s="591" t="s">
        <v>649</v>
      </c>
      <c r="C23" s="589">
        <f t="shared" si="2"/>
        <v>0</v>
      </c>
      <c r="D23" s="590">
        <v>0</v>
      </c>
      <c r="E23" s="590">
        <v>0</v>
      </c>
      <c r="F23" s="589">
        <f t="shared" si="3"/>
        <v>0</v>
      </c>
      <c r="G23" s="588">
        <v>0</v>
      </c>
      <c r="H23" s="588">
        <v>0</v>
      </c>
      <c r="I23" s="588">
        <v>0</v>
      </c>
      <c r="J23" s="588">
        <v>0</v>
      </c>
      <c r="K23" s="581"/>
    </row>
    <row r="24" spans="1:11" ht="15.75" customHeight="1">
      <c r="A24" s="584"/>
      <c r="B24" s="587"/>
      <c r="C24" s="586"/>
      <c r="D24" s="586"/>
      <c r="E24" s="586"/>
      <c r="F24" s="586"/>
      <c r="G24" s="585"/>
      <c r="H24" s="1511" t="str">
        <f>'Thong tin'!B8</f>
        <v>Trà Vinh, ngày 1 tháng 7 năm 2016</v>
      </c>
      <c r="I24" s="1512"/>
      <c r="J24" s="1512"/>
      <c r="K24" s="581"/>
    </row>
    <row r="25" spans="1:11" ht="18.75" customHeight="1">
      <c r="A25" s="584"/>
      <c r="B25" s="583" t="s">
        <v>4</v>
      </c>
      <c r="C25" s="582"/>
      <c r="D25" s="579"/>
      <c r="E25" s="579"/>
      <c r="F25" s="579"/>
      <c r="G25" s="579"/>
      <c r="H25" s="1513" t="str">
        <f>'Thong tin'!B7</f>
        <v>PHÓ CỤC TRƯỞNG</v>
      </c>
      <c r="I25" s="1513"/>
      <c r="J25" s="1513"/>
      <c r="K25" s="581"/>
    </row>
    <row r="26" spans="1:11" s="580" customFormat="1" ht="15.75">
      <c r="A26" s="581"/>
      <c r="B26" s="582"/>
      <c r="C26" s="582"/>
      <c r="D26" s="581"/>
      <c r="E26" s="581"/>
      <c r="F26" s="579"/>
      <c r="G26" s="579"/>
      <c r="H26" s="1500"/>
      <c r="I26" s="1500"/>
      <c r="J26" s="1500"/>
      <c r="K26" s="581"/>
    </row>
    <row r="27" spans="6:10" ht="12.75">
      <c r="F27" s="579"/>
      <c r="G27" s="579"/>
      <c r="H27" s="579"/>
      <c r="I27" s="579"/>
      <c r="J27" s="579"/>
    </row>
    <row r="29" spans="2:10" ht="15.75">
      <c r="B29" s="578"/>
      <c r="H29" s="1500"/>
      <c r="I29" s="1500"/>
      <c r="J29" s="1500"/>
    </row>
    <row r="30" spans="2:10" ht="15.75">
      <c r="B30" s="578"/>
      <c r="H30" s="1500"/>
      <c r="I30" s="1500"/>
      <c r="J30" s="1500"/>
    </row>
    <row r="31" spans="2:10" ht="15.75">
      <c r="B31" s="578" t="str">
        <f>'Thong tin'!B5</f>
        <v>Nhan Quốc Hải</v>
      </c>
      <c r="H31" s="1500" t="str">
        <f>'Thong tin'!B6</f>
        <v>Trần Việt Hồng</v>
      </c>
      <c r="I31" s="1500"/>
      <c r="J31" s="1500"/>
    </row>
    <row r="32" ht="15.75">
      <c r="B32" s="578"/>
    </row>
    <row r="33" ht="12.75" hidden="1"/>
    <row r="34" spans="1:11" s="571" customFormat="1" ht="13.5" hidden="1">
      <c r="A34" s="577" t="s">
        <v>47</v>
      </c>
      <c r="K34" s="572"/>
    </row>
    <row r="35" spans="1:15" s="571" customFormat="1" ht="15" customHeight="1" hidden="1">
      <c r="A35" s="576"/>
      <c r="B35" s="1502" t="s">
        <v>648</v>
      </c>
      <c r="C35" s="1502"/>
      <c r="D35" s="1502"/>
      <c r="E35" s="1502"/>
      <c r="F35" s="1502"/>
      <c r="G35" s="1502"/>
      <c r="H35" s="1502"/>
      <c r="I35" s="1502"/>
      <c r="J35" s="1502"/>
      <c r="K35" s="575"/>
      <c r="L35" s="574"/>
      <c r="M35" s="574"/>
      <c r="N35" s="574"/>
      <c r="O35" s="574"/>
    </row>
    <row r="36" spans="2:11" s="571" customFormat="1" ht="12.75" hidden="1">
      <c r="B36" s="573" t="s">
        <v>647</v>
      </c>
      <c r="K36" s="572"/>
    </row>
    <row r="37" ht="12.75" hidden="1">
      <c r="B37" s="570" t="s">
        <v>646</v>
      </c>
    </row>
  </sheetData>
  <sheetProtection/>
  <mergeCells count="32">
    <mergeCell ref="I2:J2"/>
    <mergeCell ref="I8:I10"/>
    <mergeCell ref="C8:C10"/>
    <mergeCell ref="D9:D10"/>
    <mergeCell ref="E9:E10"/>
    <mergeCell ref="G9:H9"/>
    <mergeCell ref="F9:F10"/>
    <mergeCell ref="F8:H8"/>
    <mergeCell ref="C2:H2"/>
    <mergeCell ref="A5:B5"/>
    <mergeCell ref="I6:J6"/>
    <mergeCell ref="C3:H3"/>
    <mergeCell ref="C5:G5"/>
    <mergeCell ref="C4:H4"/>
    <mergeCell ref="I4:J4"/>
    <mergeCell ref="I5:J5"/>
    <mergeCell ref="H26:J26"/>
    <mergeCell ref="H29:J29"/>
    <mergeCell ref="A7:B10"/>
    <mergeCell ref="C7:E7"/>
    <mergeCell ref="A12:B12"/>
    <mergeCell ref="A6:B6"/>
    <mergeCell ref="H30:J30"/>
    <mergeCell ref="H31:J31"/>
    <mergeCell ref="A2:B2"/>
    <mergeCell ref="B35:J35"/>
    <mergeCell ref="D8:E8"/>
    <mergeCell ref="J7:J10"/>
    <mergeCell ref="F7:I7"/>
    <mergeCell ref="A11:B11"/>
    <mergeCell ref="H24:J24"/>
    <mergeCell ref="H25:J25"/>
  </mergeCells>
  <printOptions/>
  <pageMargins left="0.45" right="0" top="0.25" bottom="0" header="0.25" footer="0.2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984" t="s">
        <v>28</v>
      </c>
      <c r="B1" s="984"/>
      <c r="C1" s="106"/>
      <c r="D1" s="987" t="s">
        <v>451</v>
      </c>
      <c r="E1" s="987"/>
      <c r="F1" s="987"/>
      <c r="G1" s="987"/>
      <c r="H1" s="987"/>
      <c r="I1" s="987"/>
      <c r="J1" s="987"/>
      <c r="K1" s="987"/>
      <c r="L1" s="987"/>
      <c r="M1" s="958" t="s">
        <v>392</v>
      </c>
      <c r="N1" s="959"/>
      <c r="O1" s="959"/>
      <c r="P1" s="959"/>
    </row>
    <row r="2" spans="1:16" s="50" customFormat="1" ht="34.5" customHeight="1">
      <c r="A2" s="986" t="s">
        <v>393</v>
      </c>
      <c r="B2" s="986"/>
      <c r="C2" s="986"/>
      <c r="D2" s="987"/>
      <c r="E2" s="987"/>
      <c r="F2" s="987"/>
      <c r="G2" s="987"/>
      <c r="H2" s="987"/>
      <c r="I2" s="987"/>
      <c r="J2" s="987"/>
      <c r="K2" s="987"/>
      <c r="L2" s="987"/>
      <c r="M2" s="960" t="s">
        <v>452</v>
      </c>
      <c r="N2" s="961"/>
      <c r="O2" s="961"/>
      <c r="P2" s="961"/>
    </row>
    <row r="3" spans="1:16" s="50" customFormat="1" ht="19.5" customHeight="1">
      <c r="A3" s="985" t="s">
        <v>394</v>
      </c>
      <c r="B3" s="985"/>
      <c r="C3" s="985"/>
      <c r="D3" s="987"/>
      <c r="E3" s="987"/>
      <c r="F3" s="987"/>
      <c r="G3" s="987"/>
      <c r="H3" s="987"/>
      <c r="I3" s="987"/>
      <c r="J3" s="987"/>
      <c r="K3" s="987"/>
      <c r="L3" s="987"/>
      <c r="M3" s="960" t="s">
        <v>395</v>
      </c>
      <c r="N3" s="961"/>
      <c r="O3" s="961"/>
      <c r="P3" s="961"/>
    </row>
    <row r="4" spans="1:16" s="111" customFormat="1" ht="18.75" customHeight="1">
      <c r="A4" s="107"/>
      <c r="B4" s="107"/>
      <c r="C4" s="108"/>
      <c r="D4" s="926"/>
      <c r="E4" s="926"/>
      <c r="F4" s="926"/>
      <c r="G4" s="926"/>
      <c r="H4" s="926"/>
      <c r="I4" s="926"/>
      <c r="J4" s="926"/>
      <c r="K4" s="926"/>
      <c r="L4" s="926"/>
      <c r="M4" s="109" t="s">
        <v>396</v>
      </c>
      <c r="N4" s="110"/>
      <c r="O4" s="110"/>
      <c r="P4" s="110"/>
    </row>
    <row r="5" spans="1:16" ht="49.5" customHeight="1">
      <c r="A5" s="975" t="s">
        <v>72</v>
      </c>
      <c r="B5" s="976"/>
      <c r="C5" s="981" t="s">
        <v>100</v>
      </c>
      <c r="D5" s="964"/>
      <c r="E5" s="964"/>
      <c r="F5" s="964"/>
      <c r="G5" s="964"/>
      <c r="H5" s="964"/>
      <c r="I5" s="964"/>
      <c r="J5" s="964"/>
      <c r="K5" s="962" t="s">
        <v>99</v>
      </c>
      <c r="L5" s="962"/>
      <c r="M5" s="962"/>
      <c r="N5" s="962"/>
      <c r="O5" s="962"/>
      <c r="P5" s="962"/>
    </row>
    <row r="6" spans="1:16" ht="20.25" customHeight="1">
      <c r="A6" s="977"/>
      <c r="B6" s="978"/>
      <c r="C6" s="981" t="s">
        <v>3</v>
      </c>
      <c r="D6" s="964"/>
      <c r="E6" s="964"/>
      <c r="F6" s="965"/>
      <c r="G6" s="962" t="s">
        <v>10</v>
      </c>
      <c r="H6" s="962"/>
      <c r="I6" s="962"/>
      <c r="J6" s="962"/>
      <c r="K6" s="963" t="s">
        <v>3</v>
      </c>
      <c r="L6" s="963"/>
      <c r="M6" s="963"/>
      <c r="N6" s="966" t="s">
        <v>10</v>
      </c>
      <c r="O6" s="966"/>
      <c r="P6" s="966"/>
    </row>
    <row r="7" spans="1:16" ht="52.5" customHeight="1">
      <c r="A7" s="977"/>
      <c r="B7" s="978"/>
      <c r="C7" s="982" t="s">
        <v>397</v>
      </c>
      <c r="D7" s="964" t="s">
        <v>96</v>
      </c>
      <c r="E7" s="964"/>
      <c r="F7" s="965"/>
      <c r="G7" s="962" t="s">
        <v>398</v>
      </c>
      <c r="H7" s="962" t="s">
        <v>96</v>
      </c>
      <c r="I7" s="962"/>
      <c r="J7" s="962"/>
      <c r="K7" s="962" t="s">
        <v>39</v>
      </c>
      <c r="L7" s="962" t="s">
        <v>97</v>
      </c>
      <c r="M7" s="962"/>
      <c r="N7" s="962" t="s">
        <v>80</v>
      </c>
      <c r="O7" s="962" t="s">
        <v>97</v>
      </c>
      <c r="P7" s="962"/>
    </row>
    <row r="8" spans="1:16" ht="15.75" customHeight="1">
      <c r="A8" s="977"/>
      <c r="B8" s="978"/>
      <c r="C8" s="982"/>
      <c r="D8" s="962" t="s">
        <v>44</v>
      </c>
      <c r="E8" s="962" t="s">
        <v>45</v>
      </c>
      <c r="F8" s="962" t="s">
        <v>48</v>
      </c>
      <c r="G8" s="962"/>
      <c r="H8" s="962" t="s">
        <v>44</v>
      </c>
      <c r="I8" s="962" t="s">
        <v>45</v>
      </c>
      <c r="J8" s="962" t="s">
        <v>48</v>
      </c>
      <c r="K8" s="962"/>
      <c r="L8" s="962" t="s">
        <v>16</v>
      </c>
      <c r="M8" s="962" t="s">
        <v>15</v>
      </c>
      <c r="N8" s="962"/>
      <c r="O8" s="962" t="s">
        <v>16</v>
      </c>
      <c r="P8" s="962" t="s">
        <v>15</v>
      </c>
    </row>
    <row r="9" spans="1:16" ht="44.25" customHeight="1">
      <c r="A9" s="979"/>
      <c r="B9" s="980"/>
      <c r="C9" s="983"/>
      <c r="D9" s="962"/>
      <c r="E9" s="962"/>
      <c r="F9" s="962"/>
      <c r="G9" s="962"/>
      <c r="H9" s="962"/>
      <c r="I9" s="962"/>
      <c r="J9" s="962"/>
      <c r="K9" s="962"/>
      <c r="L9" s="962"/>
      <c r="M9" s="962"/>
      <c r="N9" s="962"/>
      <c r="O9" s="962"/>
      <c r="P9" s="962"/>
    </row>
    <row r="10" spans="1:16" ht="15" customHeight="1">
      <c r="A10" s="973" t="s">
        <v>6</v>
      </c>
      <c r="B10" s="974"/>
      <c r="C10" s="113">
        <v>1</v>
      </c>
      <c r="D10" s="113" t="s">
        <v>53</v>
      </c>
      <c r="E10" s="113" t="s">
        <v>58</v>
      </c>
      <c r="F10" s="113" t="s">
        <v>73</v>
      </c>
      <c r="G10" s="113" t="s">
        <v>74</v>
      </c>
      <c r="H10" s="113" t="s">
        <v>75</v>
      </c>
      <c r="I10" s="113" t="s">
        <v>76</v>
      </c>
      <c r="J10" s="113" t="s">
        <v>77</v>
      </c>
      <c r="K10" s="113" t="s">
        <v>78</v>
      </c>
      <c r="L10" s="113" t="s">
        <v>101</v>
      </c>
      <c r="M10" s="113" t="s">
        <v>102</v>
      </c>
      <c r="N10" s="113" t="s">
        <v>103</v>
      </c>
      <c r="O10" s="113" t="s">
        <v>104</v>
      </c>
      <c r="P10" s="113" t="s">
        <v>105</v>
      </c>
    </row>
    <row r="11" spans="1:16" ht="15" customHeight="1">
      <c r="A11" s="967" t="s">
        <v>399</v>
      </c>
      <c r="B11" s="968"/>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969" t="s">
        <v>400</v>
      </c>
      <c r="B12" s="970"/>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971" t="s">
        <v>41</v>
      </c>
      <c r="B13" s="972"/>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368</v>
      </c>
    </row>
    <row r="14" spans="1:37" ht="15" customHeight="1">
      <c r="A14" s="117" t="s">
        <v>0</v>
      </c>
      <c r="B14" s="118" t="s">
        <v>98</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19</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52</v>
      </c>
      <c r="B16" s="125" t="s">
        <v>369</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53</v>
      </c>
      <c r="B17" s="127" t="s">
        <v>401</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371</v>
      </c>
    </row>
    <row r="18" spans="1:16" s="50" customFormat="1" ht="15" customHeight="1">
      <c r="A18" s="124" t="s">
        <v>58</v>
      </c>
      <c r="B18" s="125" t="s">
        <v>372</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73</v>
      </c>
      <c r="B19" s="125" t="s">
        <v>373</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74</v>
      </c>
      <c r="B20" s="125" t="s">
        <v>374</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75</v>
      </c>
      <c r="B21" s="125" t="s">
        <v>375</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376</v>
      </c>
      <c r="AK21" s="50" t="s">
        <v>377</v>
      </c>
      <c r="AL21" s="50" t="s">
        <v>378</v>
      </c>
      <c r="AM21" s="121" t="s">
        <v>379</v>
      </c>
    </row>
    <row r="22" spans="1:39" s="50" customFormat="1" ht="15" customHeight="1">
      <c r="A22" s="124" t="s">
        <v>76</v>
      </c>
      <c r="B22" s="125" t="s">
        <v>380</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381</v>
      </c>
    </row>
    <row r="23" spans="1:16" s="50" customFormat="1" ht="15" customHeight="1">
      <c r="A23" s="124" t="s">
        <v>77</v>
      </c>
      <c r="B23" s="125" t="s">
        <v>382</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78</v>
      </c>
      <c r="B24" s="125" t="s">
        <v>383</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376</v>
      </c>
    </row>
    <row r="25" spans="1:36" s="50" customFormat="1" ht="15" customHeight="1">
      <c r="A25" s="124" t="s">
        <v>101</v>
      </c>
      <c r="B25" s="125" t="s">
        <v>384</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385</v>
      </c>
    </row>
    <row r="26" spans="1:44" s="50" customFormat="1" ht="15" customHeight="1">
      <c r="A26" s="124" t="s">
        <v>102</v>
      </c>
      <c r="B26" s="125" t="s">
        <v>386</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954" t="s">
        <v>453</v>
      </c>
      <c r="C28" s="955"/>
      <c r="D28" s="955"/>
      <c r="E28" s="955"/>
      <c r="F28" s="131"/>
      <c r="G28" s="131"/>
      <c r="H28" s="131"/>
      <c r="I28" s="131"/>
      <c r="J28" s="131"/>
      <c r="K28" s="949" t="s">
        <v>454</v>
      </c>
      <c r="L28" s="949"/>
      <c r="M28" s="949"/>
      <c r="N28" s="949"/>
      <c r="O28" s="949"/>
      <c r="P28" s="949"/>
      <c r="AG28" s="81" t="s">
        <v>388</v>
      </c>
      <c r="AI28" s="121">
        <f>82/88</f>
        <v>0.9318181818181818</v>
      </c>
    </row>
    <row r="29" spans="2:16" ht="16.5">
      <c r="B29" s="955"/>
      <c r="C29" s="955"/>
      <c r="D29" s="955"/>
      <c r="E29" s="955"/>
      <c r="F29" s="131"/>
      <c r="G29" s="131"/>
      <c r="H29" s="131"/>
      <c r="I29" s="131"/>
      <c r="J29" s="131"/>
      <c r="K29" s="949"/>
      <c r="L29" s="949"/>
      <c r="M29" s="949"/>
      <c r="N29" s="949"/>
      <c r="O29" s="949"/>
      <c r="P29" s="949"/>
    </row>
    <row r="30" spans="2:16" ht="21" customHeight="1">
      <c r="B30" s="955"/>
      <c r="C30" s="955"/>
      <c r="D30" s="955"/>
      <c r="E30" s="955"/>
      <c r="F30" s="131"/>
      <c r="G30" s="131"/>
      <c r="H30" s="131"/>
      <c r="I30" s="131"/>
      <c r="J30" s="131"/>
      <c r="K30" s="949"/>
      <c r="L30" s="949"/>
      <c r="M30" s="949"/>
      <c r="N30" s="949"/>
      <c r="O30" s="949"/>
      <c r="P30" s="949"/>
    </row>
    <row r="32" spans="2:16" ht="16.5" customHeight="1">
      <c r="B32" s="957" t="s">
        <v>391</v>
      </c>
      <c r="C32" s="957"/>
      <c r="D32" s="957"/>
      <c r="E32" s="132"/>
      <c r="F32" s="132"/>
      <c r="G32" s="132"/>
      <c r="H32" s="132"/>
      <c r="I32" s="132"/>
      <c r="J32" s="132"/>
      <c r="K32" s="956" t="s">
        <v>455</v>
      </c>
      <c r="L32" s="956"/>
      <c r="M32" s="956"/>
      <c r="N32" s="956"/>
      <c r="O32" s="956"/>
      <c r="P32" s="956"/>
    </row>
    <row r="33" ht="12.75" customHeight="1"/>
    <row r="34" spans="2:5" ht="15.75">
      <c r="B34" s="133"/>
      <c r="C34" s="133"/>
      <c r="D34" s="133"/>
      <c r="E34" s="133"/>
    </row>
    <row r="35" ht="15.75" hidden="1"/>
    <row r="36" spans="2:16" ht="15.75">
      <c r="B36" s="952" t="s">
        <v>347</v>
      </c>
      <c r="C36" s="952"/>
      <c r="D36" s="952"/>
      <c r="E36" s="952"/>
      <c r="F36" s="134"/>
      <c r="G36" s="134"/>
      <c r="H36" s="134"/>
      <c r="I36" s="134"/>
      <c r="K36" s="953" t="s">
        <v>348</v>
      </c>
      <c r="L36" s="953"/>
      <c r="M36" s="953"/>
      <c r="N36" s="953"/>
      <c r="O36" s="953"/>
      <c r="P36" s="953"/>
    </row>
    <row r="39" ht="15.75">
      <c r="A39" s="136" t="s">
        <v>49</v>
      </c>
    </row>
    <row r="40" spans="1:6" ht="15.75">
      <c r="A40" s="137"/>
      <c r="B40" s="138" t="s">
        <v>59</v>
      </c>
      <c r="C40" s="138"/>
      <c r="D40" s="138"/>
      <c r="E40" s="138"/>
      <c r="F40" s="138"/>
    </row>
    <row r="41" spans="1:14" ht="15.75" customHeight="1">
      <c r="A41" s="139" t="s">
        <v>27</v>
      </c>
      <c r="B41" s="951" t="s">
        <v>63</v>
      </c>
      <c r="C41" s="951"/>
      <c r="D41" s="951"/>
      <c r="E41" s="951"/>
      <c r="F41" s="951"/>
      <c r="G41" s="139"/>
      <c r="H41" s="139"/>
      <c r="I41" s="139"/>
      <c r="J41" s="139"/>
      <c r="K41" s="139"/>
      <c r="L41" s="139"/>
      <c r="M41" s="139"/>
      <c r="N41" s="139"/>
    </row>
    <row r="42" spans="1:14" ht="15" customHeight="1">
      <c r="A42" s="139"/>
      <c r="B42" s="950" t="s">
        <v>66</v>
      </c>
      <c r="C42" s="950"/>
      <c r="D42" s="950"/>
      <c r="E42" s="950"/>
      <c r="F42" s="950"/>
      <c r="G42" s="950"/>
      <c r="H42" s="140"/>
      <c r="I42" s="140"/>
      <c r="J42" s="140"/>
      <c r="K42" s="139"/>
      <c r="L42" s="139"/>
      <c r="M42" s="139"/>
      <c r="N42" s="139"/>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930" t="s">
        <v>117</v>
      </c>
      <c r="B1" s="930"/>
      <c r="C1" s="930"/>
      <c r="D1" s="1007" t="s">
        <v>456</v>
      </c>
      <c r="E1" s="1007"/>
      <c r="F1" s="1007"/>
      <c r="G1" s="1007"/>
      <c r="H1" s="1007"/>
      <c r="I1" s="1007"/>
      <c r="J1" s="1004" t="s">
        <v>457</v>
      </c>
      <c r="K1" s="1005"/>
      <c r="L1" s="1005"/>
    </row>
    <row r="2" spans="1:13" ht="15.75" customHeight="1">
      <c r="A2" s="1006" t="s">
        <v>402</v>
      </c>
      <c r="B2" s="1006"/>
      <c r="C2" s="1006"/>
      <c r="D2" s="1007"/>
      <c r="E2" s="1007"/>
      <c r="F2" s="1007"/>
      <c r="G2" s="1007"/>
      <c r="H2" s="1007"/>
      <c r="I2" s="1007"/>
      <c r="J2" s="1005" t="s">
        <v>403</v>
      </c>
      <c r="K2" s="1005"/>
      <c r="L2" s="1005"/>
      <c r="M2" s="141"/>
    </row>
    <row r="3" spans="1:13" ht="15.75" customHeight="1">
      <c r="A3" s="931" t="s">
        <v>354</v>
      </c>
      <c r="B3" s="931"/>
      <c r="C3" s="931"/>
      <c r="D3" s="1007"/>
      <c r="E3" s="1007"/>
      <c r="F3" s="1007"/>
      <c r="G3" s="1007"/>
      <c r="H3" s="1007"/>
      <c r="I3" s="1007"/>
      <c r="J3" s="1004" t="s">
        <v>458</v>
      </c>
      <c r="K3" s="1004"/>
      <c r="L3" s="1004"/>
      <c r="M3" s="45"/>
    </row>
    <row r="4" spans="1:13" ht="15.75" customHeight="1">
      <c r="A4" s="1015" t="s">
        <v>356</v>
      </c>
      <c r="B4" s="1015"/>
      <c r="C4" s="1015"/>
      <c r="D4" s="1009"/>
      <c r="E4" s="1009"/>
      <c r="F4" s="1009"/>
      <c r="G4" s="1009"/>
      <c r="H4" s="1009"/>
      <c r="I4" s="1009"/>
      <c r="J4" s="1005" t="s">
        <v>404</v>
      </c>
      <c r="K4" s="1005"/>
      <c r="L4" s="1005"/>
      <c r="M4" s="141"/>
    </row>
    <row r="5" spans="1:13" ht="15.75">
      <c r="A5" s="142"/>
      <c r="B5" s="142"/>
      <c r="C5" s="42"/>
      <c r="D5" s="42"/>
      <c r="E5" s="42"/>
      <c r="F5" s="42"/>
      <c r="G5" s="42"/>
      <c r="H5" s="42"/>
      <c r="I5" s="42"/>
      <c r="J5" s="1008" t="s">
        <v>8</v>
      </c>
      <c r="K5" s="1008"/>
      <c r="L5" s="1008"/>
      <c r="M5" s="141"/>
    </row>
    <row r="6" spans="1:14" ht="15.75">
      <c r="A6" s="990" t="s">
        <v>72</v>
      </c>
      <c r="B6" s="991"/>
      <c r="C6" s="962" t="s">
        <v>405</v>
      </c>
      <c r="D6" s="1014" t="s">
        <v>406</v>
      </c>
      <c r="E6" s="1014"/>
      <c r="F6" s="1014"/>
      <c r="G6" s="1014"/>
      <c r="H6" s="1014"/>
      <c r="I6" s="1014"/>
      <c r="J6" s="927" t="s">
        <v>115</v>
      </c>
      <c r="K6" s="927"/>
      <c r="L6" s="927"/>
      <c r="M6" s="1016" t="s">
        <v>407</v>
      </c>
      <c r="N6" s="1017" t="s">
        <v>408</v>
      </c>
    </row>
    <row r="7" spans="1:14" ht="15.75" customHeight="1">
      <c r="A7" s="992"/>
      <c r="B7" s="993"/>
      <c r="C7" s="962"/>
      <c r="D7" s="1014" t="s">
        <v>7</v>
      </c>
      <c r="E7" s="1014"/>
      <c r="F7" s="1014"/>
      <c r="G7" s="1014"/>
      <c r="H7" s="1014"/>
      <c r="I7" s="1014"/>
      <c r="J7" s="927"/>
      <c r="K7" s="927"/>
      <c r="L7" s="927"/>
      <c r="M7" s="1016"/>
      <c r="N7" s="1017"/>
    </row>
    <row r="8" spans="1:14" s="81" customFormat="1" ht="31.5" customHeight="1">
      <c r="A8" s="992"/>
      <c r="B8" s="993"/>
      <c r="C8" s="962"/>
      <c r="D8" s="927" t="s">
        <v>113</v>
      </c>
      <c r="E8" s="927" t="s">
        <v>114</v>
      </c>
      <c r="F8" s="927"/>
      <c r="G8" s="927"/>
      <c r="H8" s="927"/>
      <c r="I8" s="927"/>
      <c r="J8" s="927"/>
      <c r="K8" s="927"/>
      <c r="L8" s="927"/>
      <c r="M8" s="1016"/>
      <c r="N8" s="1017"/>
    </row>
    <row r="9" spans="1:14" s="81" customFormat="1" ht="15.75" customHeight="1">
      <c r="A9" s="992"/>
      <c r="B9" s="993"/>
      <c r="C9" s="962"/>
      <c r="D9" s="927"/>
      <c r="E9" s="927" t="s">
        <v>116</v>
      </c>
      <c r="F9" s="927" t="s">
        <v>7</v>
      </c>
      <c r="G9" s="927"/>
      <c r="H9" s="927"/>
      <c r="I9" s="927"/>
      <c r="J9" s="927" t="s">
        <v>7</v>
      </c>
      <c r="K9" s="927"/>
      <c r="L9" s="927"/>
      <c r="M9" s="1016"/>
      <c r="N9" s="1017"/>
    </row>
    <row r="10" spans="1:14" s="81" customFormat="1" ht="86.25" customHeight="1">
      <c r="A10" s="994"/>
      <c r="B10" s="995"/>
      <c r="C10" s="962"/>
      <c r="D10" s="927"/>
      <c r="E10" s="927"/>
      <c r="F10" s="112" t="s">
        <v>24</v>
      </c>
      <c r="G10" s="112" t="s">
        <v>26</v>
      </c>
      <c r="H10" s="112" t="s">
        <v>18</v>
      </c>
      <c r="I10" s="112" t="s">
        <v>25</v>
      </c>
      <c r="J10" s="112" t="s">
        <v>17</v>
      </c>
      <c r="K10" s="112" t="s">
        <v>22</v>
      </c>
      <c r="L10" s="112" t="s">
        <v>23</v>
      </c>
      <c r="M10" s="1016"/>
      <c r="N10" s="1017"/>
    </row>
    <row r="11" spans="1:32" ht="13.5" customHeight="1">
      <c r="A11" s="1000" t="s">
        <v>5</v>
      </c>
      <c r="B11" s="1001"/>
      <c r="C11" s="143">
        <v>1</v>
      </c>
      <c r="D11" s="143" t="s">
        <v>53</v>
      </c>
      <c r="E11" s="143" t="s">
        <v>58</v>
      </c>
      <c r="F11" s="143" t="s">
        <v>73</v>
      </c>
      <c r="G11" s="143" t="s">
        <v>74</v>
      </c>
      <c r="H11" s="143" t="s">
        <v>75</v>
      </c>
      <c r="I11" s="143" t="s">
        <v>76</v>
      </c>
      <c r="J11" s="143" t="s">
        <v>77</v>
      </c>
      <c r="K11" s="143" t="s">
        <v>78</v>
      </c>
      <c r="L11" s="143" t="s">
        <v>101</v>
      </c>
      <c r="M11" s="144"/>
      <c r="N11" s="145"/>
      <c r="AF11" s="41" t="s">
        <v>368</v>
      </c>
    </row>
    <row r="12" spans="1:14" ht="24" customHeight="1">
      <c r="A12" s="1012" t="s">
        <v>399</v>
      </c>
      <c r="B12" s="1013"/>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1010" t="s">
        <v>355</v>
      </c>
      <c r="B13" s="1011"/>
      <c r="C13" s="147">
        <v>59</v>
      </c>
      <c r="D13" s="147">
        <v>43</v>
      </c>
      <c r="E13" s="147">
        <v>0</v>
      </c>
      <c r="F13" s="147">
        <v>5</v>
      </c>
      <c r="G13" s="147">
        <v>2</v>
      </c>
      <c r="H13" s="147">
        <v>7</v>
      </c>
      <c r="I13" s="147">
        <v>2</v>
      </c>
      <c r="J13" s="147">
        <v>10</v>
      </c>
      <c r="K13" s="147">
        <v>44</v>
      </c>
      <c r="L13" s="147">
        <v>5</v>
      </c>
      <c r="M13" s="144"/>
      <c r="N13" s="145"/>
    </row>
    <row r="14" spans="1:37" s="60" customFormat="1" ht="16.5" customHeight="1">
      <c r="A14" s="998" t="s">
        <v>37</v>
      </c>
      <c r="B14" s="999"/>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f>'[3]kiem tra du lieu'!$B$6</f>
        <v>34</v>
      </c>
      <c r="N14" s="145">
        <f aca="true" t="shared" si="2" ref="N14:N27">C14-M14</f>
        <v>0</v>
      </c>
      <c r="AK14" s="71"/>
    </row>
    <row r="15" spans="1:14" s="60" customFormat="1" ht="16.5" customHeight="1">
      <c r="A15" s="151" t="s">
        <v>0</v>
      </c>
      <c r="B15" s="152" t="s">
        <v>98</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f>'[3]kiem tra du lieu'!$B$7</f>
        <v>0</v>
      </c>
      <c r="N15" s="145">
        <f t="shared" si="2"/>
        <v>0</v>
      </c>
    </row>
    <row r="16" spans="1:38" s="60" customFormat="1" ht="16.5" customHeight="1">
      <c r="A16" s="72" t="s">
        <v>1</v>
      </c>
      <c r="B16" s="68" t="s">
        <v>19</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52</v>
      </c>
      <c r="B17" s="76" t="s">
        <v>369</v>
      </c>
      <c r="C17" s="148">
        <f t="shared" si="3"/>
        <v>4</v>
      </c>
      <c r="D17" s="153">
        <v>0</v>
      </c>
      <c r="E17" s="149">
        <f t="shared" si="4"/>
        <v>4</v>
      </c>
      <c r="F17" s="153">
        <v>0</v>
      </c>
      <c r="G17" s="153">
        <v>0</v>
      </c>
      <c r="H17" s="153">
        <v>4</v>
      </c>
      <c r="I17" s="153">
        <v>0</v>
      </c>
      <c r="J17" s="153">
        <v>0</v>
      </c>
      <c r="K17" s="153">
        <v>4</v>
      </c>
      <c r="L17" s="153">
        <v>0</v>
      </c>
      <c r="M17" s="144">
        <f>'[3]kiem tra du lieu'!$B$8</f>
        <v>4</v>
      </c>
      <c r="N17" s="145">
        <f t="shared" si="2"/>
        <v>0</v>
      </c>
      <c r="AF17" s="71" t="s">
        <v>371</v>
      </c>
    </row>
    <row r="18" spans="1:14" s="156" customFormat="1" ht="16.5" customHeight="1">
      <c r="A18" s="155" t="s">
        <v>53</v>
      </c>
      <c r="B18" s="76" t="s">
        <v>401</v>
      </c>
      <c r="C18" s="148">
        <f t="shared" si="3"/>
        <v>1</v>
      </c>
      <c r="D18" s="153">
        <v>0</v>
      </c>
      <c r="E18" s="149">
        <f t="shared" si="4"/>
        <v>1</v>
      </c>
      <c r="F18" s="153">
        <v>0</v>
      </c>
      <c r="G18" s="153">
        <v>1</v>
      </c>
      <c r="H18" s="153">
        <v>0</v>
      </c>
      <c r="I18" s="153">
        <v>0</v>
      </c>
      <c r="J18" s="153">
        <v>0</v>
      </c>
      <c r="K18" s="153">
        <v>1</v>
      </c>
      <c r="L18" s="153">
        <v>0</v>
      </c>
      <c r="M18" s="144">
        <f>'[3]kiem tra du lieu'!$B$9</f>
        <v>1</v>
      </c>
      <c r="N18" s="145">
        <f t="shared" si="2"/>
        <v>0</v>
      </c>
    </row>
    <row r="19" spans="1:14" s="156" customFormat="1" ht="16.5" customHeight="1">
      <c r="A19" s="155" t="s">
        <v>58</v>
      </c>
      <c r="B19" s="76" t="s">
        <v>372</v>
      </c>
      <c r="C19" s="148">
        <f t="shared" si="3"/>
        <v>11</v>
      </c>
      <c r="D19" s="153">
        <v>5</v>
      </c>
      <c r="E19" s="149">
        <f t="shared" si="4"/>
        <v>6</v>
      </c>
      <c r="F19" s="153">
        <v>3</v>
      </c>
      <c r="G19" s="153">
        <v>3</v>
      </c>
      <c r="H19" s="153">
        <v>0</v>
      </c>
      <c r="I19" s="153">
        <v>0</v>
      </c>
      <c r="J19" s="153">
        <v>0</v>
      </c>
      <c r="K19" s="157">
        <v>10</v>
      </c>
      <c r="L19" s="153">
        <v>1</v>
      </c>
      <c r="M19" s="144">
        <f>'[3]kiem tra du lieu'!$B$10</f>
        <v>11</v>
      </c>
      <c r="N19" s="145">
        <f t="shared" si="2"/>
        <v>0</v>
      </c>
    </row>
    <row r="20" spans="1:14" s="156" customFormat="1" ht="16.5" customHeight="1">
      <c r="A20" s="155" t="s">
        <v>73</v>
      </c>
      <c r="B20" s="76" t="s">
        <v>373</v>
      </c>
      <c r="C20" s="148">
        <f t="shared" si="3"/>
        <v>0</v>
      </c>
      <c r="D20" s="157">
        <v>0</v>
      </c>
      <c r="E20" s="149">
        <f t="shared" si="4"/>
        <v>0</v>
      </c>
      <c r="F20" s="153">
        <v>0</v>
      </c>
      <c r="G20" s="153">
        <v>0</v>
      </c>
      <c r="H20" s="153">
        <v>0</v>
      </c>
      <c r="I20" s="153">
        <v>0</v>
      </c>
      <c r="J20" s="153">
        <v>0</v>
      </c>
      <c r="K20" s="153">
        <v>0</v>
      </c>
      <c r="L20" s="153">
        <v>0</v>
      </c>
      <c r="M20" s="144">
        <f>'[3]kiem tra du lieu'!$B$11</f>
        <v>0</v>
      </c>
      <c r="N20" s="145">
        <f t="shared" si="2"/>
        <v>0</v>
      </c>
    </row>
    <row r="21" spans="1:39" s="156" customFormat="1" ht="16.5" customHeight="1">
      <c r="A21" s="155" t="s">
        <v>74</v>
      </c>
      <c r="B21" s="76" t="s">
        <v>374</v>
      </c>
      <c r="C21" s="148">
        <f t="shared" si="3"/>
        <v>2</v>
      </c>
      <c r="D21" s="153">
        <v>0</v>
      </c>
      <c r="E21" s="149">
        <f t="shared" si="4"/>
        <v>2</v>
      </c>
      <c r="F21" s="153">
        <v>0</v>
      </c>
      <c r="G21" s="153">
        <v>0</v>
      </c>
      <c r="H21" s="153">
        <v>2</v>
      </c>
      <c r="I21" s="153">
        <v>0</v>
      </c>
      <c r="J21" s="153">
        <v>0</v>
      </c>
      <c r="K21" s="153">
        <v>1</v>
      </c>
      <c r="L21" s="153">
        <v>1</v>
      </c>
      <c r="M21" s="144">
        <f>'[3]kiem tra du lieu'!$B$12</f>
        <v>2</v>
      </c>
      <c r="N21" s="145">
        <f t="shared" si="2"/>
        <v>0</v>
      </c>
      <c r="AJ21" s="156" t="s">
        <v>376</v>
      </c>
      <c r="AK21" s="156" t="s">
        <v>377</v>
      </c>
      <c r="AL21" s="156" t="s">
        <v>378</v>
      </c>
      <c r="AM21" s="71" t="s">
        <v>379</v>
      </c>
    </row>
    <row r="22" spans="1:39" s="156" customFormat="1" ht="16.5" customHeight="1">
      <c r="A22" s="155" t="s">
        <v>75</v>
      </c>
      <c r="B22" s="76" t="s">
        <v>375</v>
      </c>
      <c r="C22" s="148">
        <f t="shared" si="3"/>
        <v>1</v>
      </c>
      <c r="D22" s="153">
        <v>0</v>
      </c>
      <c r="E22" s="149">
        <f t="shared" si="4"/>
        <v>1</v>
      </c>
      <c r="F22" s="153">
        <v>1</v>
      </c>
      <c r="G22" s="153">
        <v>0</v>
      </c>
      <c r="H22" s="153">
        <v>0</v>
      </c>
      <c r="I22" s="153">
        <v>0</v>
      </c>
      <c r="J22" s="153">
        <v>0</v>
      </c>
      <c r="K22" s="153">
        <v>1</v>
      </c>
      <c r="L22" s="153">
        <v>0</v>
      </c>
      <c r="M22" s="144">
        <f>'[3]kiem tra du lieu'!$B$13</f>
        <v>1</v>
      </c>
      <c r="N22" s="145">
        <f t="shared" si="2"/>
        <v>0</v>
      </c>
      <c r="AM22" s="71" t="s">
        <v>381</v>
      </c>
    </row>
    <row r="23" spans="1:14" s="156" customFormat="1" ht="16.5" customHeight="1">
      <c r="A23" s="155" t="s">
        <v>76</v>
      </c>
      <c r="B23" s="76" t="s">
        <v>380</v>
      </c>
      <c r="C23" s="148">
        <f t="shared" si="3"/>
        <v>1</v>
      </c>
      <c r="D23" s="153">
        <v>1</v>
      </c>
      <c r="E23" s="149">
        <f t="shared" si="4"/>
        <v>0</v>
      </c>
      <c r="F23" s="153">
        <v>0</v>
      </c>
      <c r="G23" s="153">
        <v>0</v>
      </c>
      <c r="H23" s="153">
        <v>0</v>
      </c>
      <c r="I23" s="153">
        <v>0</v>
      </c>
      <c r="J23" s="153">
        <v>0</v>
      </c>
      <c r="K23" s="153">
        <v>1</v>
      </c>
      <c r="L23" s="153">
        <v>0</v>
      </c>
      <c r="M23" s="144">
        <f>'[3]kiem tra du lieu'!$B$14</f>
        <v>1</v>
      </c>
      <c r="N23" s="145">
        <f t="shared" si="2"/>
        <v>0</v>
      </c>
    </row>
    <row r="24" spans="1:36" s="156" customFormat="1" ht="16.5" customHeight="1">
      <c r="A24" s="155" t="s">
        <v>77</v>
      </c>
      <c r="B24" s="76" t="s">
        <v>382</v>
      </c>
      <c r="C24" s="148">
        <f t="shared" si="3"/>
        <v>1</v>
      </c>
      <c r="D24" s="153">
        <v>0</v>
      </c>
      <c r="E24" s="149">
        <f t="shared" si="4"/>
        <v>1</v>
      </c>
      <c r="F24" s="158">
        <v>1</v>
      </c>
      <c r="G24" s="158">
        <v>0</v>
      </c>
      <c r="H24" s="158">
        <v>0</v>
      </c>
      <c r="I24" s="158">
        <v>0</v>
      </c>
      <c r="J24" s="158">
        <v>0</v>
      </c>
      <c r="K24" s="158">
        <v>1</v>
      </c>
      <c r="L24" s="158">
        <v>0</v>
      </c>
      <c r="M24" s="144">
        <f>'[3]kiem tra du lieu'!$B$15</f>
        <v>1</v>
      </c>
      <c r="N24" s="145">
        <f t="shared" si="2"/>
        <v>0</v>
      </c>
      <c r="AJ24" s="156" t="s">
        <v>376</v>
      </c>
    </row>
    <row r="25" spans="1:36" s="156" customFormat="1" ht="16.5" customHeight="1">
      <c r="A25" s="155" t="s">
        <v>78</v>
      </c>
      <c r="B25" s="76" t="s">
        <v>383</v>
      </c>
      <c r="C25" s="148">
        <f t="shared" si="3"/>
        <v>10</v>
      </c>
      <c r="D25" s="153">
        <v>10</v>
      </c>
      <c r="E25" s="149">
        <f t="shared" si="4"/>
        <v>0</v>
      </c>
      <c r="F25" s="153">
        <v>0</v>
      </c>
      <c r="G25" s="153">
        <v>0</v>
      </c>
      <c r="H25" s="153">
        <v>0</v>
      </c>
      <c r="I25" s="153">
        <v>0</v>
      </c>
      <c r="J25" s="153">
        <v>0</v>
      </c>
      <c r="K25" s="153">
        <v>10</v>
      </c>
      <c r="L25" s="153">
        <v>0</v>
      </c>
      <c r="M25" s="144">
        <f>'[3]kiem tra du lieu'!$B$16</f>
        <v>10</v>
      </c>
      <c r="N25" s="145">
        <f t="shared" si="2"/>
        <v>0</v>
      </c>
      <c r="AJ25" s="71" t="s">
        <v>385</v>
      </c>
    </row>
    <row r="26" spans="1:44" s="78" customFormat="1" ht="16.5" customHeight="1">
      <c r="A26" s="159" t="s">
        <v>101</v>
      </c>
      <c r="B26" s="76" t="s">
        <v>384</v>
      </c>
      <c r="C26" s="148">
        <f t="shared" si="3"/>
        <v>2</v>
      </c>
      <c r="D26" s="153">
        <v>0</v>
      </c>
      <c r="E26" s="149">
        <f t="shared" si="4"/>
        <v>2</v>
      </c>
      <c r="F26" s="153">
        <v>1</v>
      </c>
      <c r="G26" s="153">
        <v>1</v>
      </c>
      <c r="H26" s="153">
        <v>0</v>
      </c>
      <c r="I26" s="153">
        <v>0</v>
      </c>
      <c r="J26" s="153">
        <v>0</v>
      </c>
      <c r="K26" s="153">
        <v>2</v>
      </c>
      <c r="L26" s="153">
        <v>0</v>
      </c>
      <c r="M26" s="144">
        <f>'[3]kiem tra du lieu'!$B$17</f>
        <v>2</v>
      </c>
      <c r="N26" s="145">
        <f t="shared" si="2"/>
        <v>0</v>
      </c>
      <c r="AR26" s="160"/>
    </row>
    <row r="27" spans="1:14" s="156" customFormat="1" ht="16.5" customHeight="1">
      <c r="A27" s="155" t="s">
        <v>102</v>
      </c>
      <c r="B27" s="76" t="s">
        <v>386</v>
      </c>
      <c r="C27" s="148">
        <f t="shared" si="3"/>
        <v>1</v>
      </c>
      <c r="D27" s="153">
        <v>1</v>
      </c>
      <c r="E27" s="149">
        <f t="shared" si="4"/>
        <v>0</v>
      </c>
      <c r="F27" s="153">
        <v>0</v>
      </c>
      <c r="G27" s="153">
        <v>0</v>
      </c>
      <c r="H27" s="153">
        <v>0</v>
      </c>
      <c r="I27" s="153">
        <v>0</v>
      </c>
      <c r="J27" s="153">
        <v>1</v>
      </c>
      <c r="K27" s="153">
        <v>0</v>
      </c>
      <c r="L27" s="153">
        <v>0</v>
      </c>
      <c r="M27" s="144">
        <f>'[3]kiem tra du lieu'!$B$18</f>
        <v>1</v>
      </c>
      <c r="N27" s="145">
        <f t="shared" si="2"/>
        <v>0</v>
      </c>
    </row>
    <row r="28" spans="1:35" ht="6" customHeight="1">
      <c r="A28" s="161"/>
      <c r="B28" s="162"/>
      <c r="C28" s="163"/>
      <c r="D28" s="163"/>
      <c r="E28" s="163"/>
      <c r="F28" s="163"/>
      <c r="G28" s="163"/>
      <c r="H28" s="163"/>
      <c r="I28" s="163"/>
      <c r="J28" s="163"/>
      <c r="K28" s="163"/>
      <c r="L28" s="163"/>
      <c r="M28" s="164"/>
      <c r="AG28" s="41" t="s">
        <v>388</v>
      </c>
      <c r="AI28" s="165">
        <f>82/88</f>
        <v>0.9318181818181818</v>
      </c>
    </row>
    <row r="29" spans="1:13" ht="16.5" customHeight="1">
      <c r="A29" s="936" t="s">
        <v>459</v>
      </c>
      <c r="B29" s="1002"/>
      <c r="C29" s="1002"/>
      <c r="D29" s="1002"/>
      <c r="E29" s="166"/>
      <c r="F29" s="166"/>
      <c r="G29" s="166"/>
      <c r="H29" s="988" t="s">
        <v>409</v>
      </c>
      <c r="I29" s="988"/>
      <c r="J29" s="988"/>
      <c r="K29" s="988"/>
      <c r="L29" s="988"/>
      <c r="M29" s="167"/>
    </row>
    <row r="30" spans="1:12" ht="18.75">
      <c r="A30" s="1002"/>
      <c r="B30" s="1002"/>
      <c r="C30" s="1002"/>
      <c r="D30" s="1002"/>
      <c r="E30" s="166"/>
      <c r="F30" s="166"/>
      <c r="G30" s="166"/>
      <c r="H30" s="989" t="s">
        <v>410</v>
      </c>
      <c r="I30" s="989"/>
      <c r="J30" s="989"/>
      <c r="K30" s="989"/>
      <c r="L30" s="989"/>
    </row>
    <row r="31" spans="1:12" s="40" customFormat="1" ht="16.5" customHeight="1">
      <c r="A31" s="933"/>
      <c r="B31" s="933"/>
      <c r="C31" s="933"/>
      <c r="D31" s="933"/>
      <c r="E31" s="168"/>
      <c r="F31" s="168"/>
      <c r="G31" s="168"/>
      <c r="H31" s="934"/>
      <c r="I31" s="934"/>
      <c r="J31" s="934"/>
      <c r="K31" s="934"/>
      <c r="L31" s="934"/>
    </row>
    <row r="32" spans="1:12" ht="18.75">
      <c r="A32" s="97"/>
      <c r="B32" s="933" t="s">
        <v>391</v>
      </c>
      <c r="C32" s="933"/>
      <c r="D32" s="933"/>
      <c r="E32" s="168"/>
      <c r="F32" s="168"/>
      <c r="G32" s="168"/>
      <c r="H32" s="168"/>
      <c r="I32" s="1003" t="s">
        <v>391</v>
      </c>
      <c r="J32" s="1003"/>
      <c r="K32" s="1003"/>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907" t="s">
        <v>347</v>
      </c>
      <c r="B37" s="907"/>
      <c r="C37" s="907"/>
      <c r="D37" s="907"/>
      <c r="E37" s="99"/>
      <c r="F37" s="99"/>
      <c r="G37" s="99"/>
      <c r="H37" s="908" t="s">
        <v>347</v>
      </c>
      <c r="I37" s="908"/>
      <c r="J37" s="908"/>
      <c r="K37" s="908"/>
      <c r="L37" s="908"/>
      <c r="M37" s="171"/>
    </row>
    <row r="38" spans="1:12" ht="22.5" customHeight="1">
      <c r="A38" s="97"/>
      <c r="B38" s="168"/>
      <c r="C38" s="168"/>
      <c r="D38" s="168"/>
      <c r="E38" s="168"/>
      <c r="F38" s="168"/>
      <c r="G38" s="168"/>
      <c r="H38" s="168"/>
      <c r="I38" s="168"/>
      <c r="J38" s="168"/>
      <c r="K38" s="97"/>
      <c r="L38" s="97"/>
    </row>
    <row r="39" spans="1:12" ht="19.5">
      <c r="A39" s="172" t="s">
        <v>47</v>
      </c>
      <c r="B39" s="168"/>
      <c r="C39" s="168"/>
      <c r="D39" s="168"/>
      <c r="E39" s="168"/>
      <c r="F39" s="168"/>
      <c r="G39" s="168"/>
      <c r="H39" s="168"/>
      <c r="I39" s="168"/>
      <c r="J39" s="168"/>
      <c r="K39" s="97"/>
      <c r="L39" s="97"/>
    </row>
    <row r="40" spans="2:12" ht="15.75" customHeight="1">
      <c r="B40" s="997" t="s">
        <v>59</v>
      </c>
      <c r="C40" s="997"/>
      <c r="D40" s="997"/>
      <c r="E40" s="997"/>
      <c r="F40" s="997"/>
      <c r="G40" s="997"/>
      <c r="H40" s="997"/>
      <c r="I40" s="997"/>
      <c r="J40" s="997"/>
      <c r="K40" s="997"/>
      <c r="L40" s="997"/>
    </row>
    <row r="41" spans="1:12" ht="16.5" customHeight="1">
      <c r="A41" s="173"/>
      <c r="B41" s="996" t="s">
        <v>61</v>
      </c>
      <c r="C41" s="996"/>
      <c r="D41" s="996"/>
      <c r="E41" s="996"/>
      <c r="F41" s="996"/>
      <c r="G41" s="996"/>
      <c r="H41" s="996"/>
      <c r="I41" s="996"/>
      <c r="J41" s="996"/>
      <c r="K41" s="996"/>
      <c r="L41" s="996"/>
    </row>
    <row r="42" ht="15.75">
      <c r="B42" s="46"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1052" t="s">
        <v>227</v>
      </c>
      <c r="B1" s="1052"/>
      <c r="C1" s="1052"/>
      <c r="D1" s="1048" t="s">
        <v>413</v>
      </c>
      <c r="E1" s="1049"/>
      <c r="F1" s="1049"/>
      <c r="G1" s="1049"/>
      <c r="H1" s="1049"/>
      <c r="I1" s="1049"/>
      <c r="J1" s="1049"/>
      <c r="K1" s="1049"/>
      <c r="L1" s="1049"/>
      <c r="M1" s="1049"/>
      <c r="N1" s="1049"/>
      <c r="O1" s="220"/>
      <c r="P1" s="177" t="s">
        <v>463</v>
      </c>
      <c r="Q1" s="176"/>
      <c r="R1" s="176"/>
      <c r="S1" s="176"/>
      <c r="T1" s="176"/>
      <c r="U1" s="220"/>
    </row>
    <row r="2" spans="1:21" ht="16.5" customHeight="1">
      <c r="A2" s="1050" t="s">
        <v>414</v>
      </c>
      <c r="B2" s="1050"/>
      <c r="C2" s="1050"/>
      <c r="D2" s="1049"/>
      <c r="E2" s="1049"/>
      <c r="F2" s="1049"/>
      <c r="G2" s="1049"/>
      <c r="H2" s="1049"/>
      <c r="I2" s="1049"/>
      <c r="J2" s="1049"/>
      <c r="K2" s="1049"/>
      <c r="L2" s="1049"/>
      <c r="M2" s="1049"/>
      <c r="N2" s="1049"/>
      <c r="O2" s="221"/>
      <c r="P2" s="1041" t="s">
        <v>415</v>
      </c>
      <c r="Q2" s="1041"/>
      <c r="R2" s="1041"/>
      <c r="S2" s="1041"/>
      <c r="T2" s="1041"/>
      <c r="U2" s="221"/>
    </row>
    <row r="3" spans="1:21" ht="16.5" customHeight="1">
      <c r="A3" s="1021" t="s">
        <v>416</v>
      </c>
      <c r="B3" s="1021"/>
      <c r="C3" s="1021"/>
      <c r="D3" s="1053" t="s">
        <v>417</v>
      </c>
      <c r="E3" s="1053"/>
      <c r="F3" s="1053"/>
      <c r="G3" s="1053"/>
      <c r="H3" s="1053"/>
      <c r="I3" s="1053"/>
      <c r="J3" s="1053"/>
      <c r="K3" s="1053"/>
      <c r="L3" s="1053"/>
      <c r="M3" s="1053"/>
      <c r="N3" s="1053"/>
      <c r="O3" s="221"/>
      <c r="P3" s="181" t="s">
        <v>462</v>
      </c>
      <c r="Q3" s="221"/>
      <c r="R3" s="221"/>
      <c r="S3" s="221"/>
      <c r="T3" s="221"/>
      <c r="U3" s="221"/>
    </row>
    <row r="4" spans="1:21" ht="16.5" customHeight="1">
      <c r="A4" s="1054" t="s">
        <v>356</v>
      </c>
      <c r="B4" s="1054"/>
      <c r="C4" s="1054"/>
      <c r="D4" s="1030"/>
      <c r="E4" s="1030"/>
      <c r="F4" s="1030"/>
      <c r="G4" s="1030"/>
      <c r="H4" s="1030"/>
      <c r="I4" s="1030"/>
      <c r="J4" s="1030"/>
      <c r="K4" s="1030"/>
      <c r="L4" s="1030"/>
      <c r="M4" s="1030"/>
      <c r="N4" s="1030"/>
      <c r="O4" s="221"/>
      <c r="P4" s="180" t="s">
        <v>395</v>
      </c>
      <c r="Q4" s="221"/>
      <c r="R4" s="221"/>
      <c r="S4" s="221"/>
      <c r="T4" s="221"/>
      <c r="U4" s="221"/>
    </row>
    <row r="5" spans="12:21" ht="16.5" customHeight="1">
      <c r="L5" s="222"/>
      <c r="M5" s="222"/>
      <c r="N5" s="222"/>
      <c r="O5" s="184"/>
      <c r="P5" s="183" t="s">
        <v>418</v>
      </c>
      <c r="Q5" s="184"/>
      <c r="R5" s="184"/>
      <c r="S5" s="184"/>
      <c r="T5" s="184"/>
      <c r="U5" s="180"/>
    </row>
    <row r="6" spans="1:21" s="225" customFormat="1" ht="15.75" customHeight="1">
      <c r="A6" s="1042" t="s">
        <v>72</v>
      </c>
      <c r="B6" s="1043"/>
      <c r="C6" s="1026" t="s">
        <v>228</v>
      </c>
      <c r="D6" s="1051" t="s">
        <v>229</v>
      </c>
      <c r="E6" s="1025"/>
      <c r="F6" s="1025"/>
      <c r="G6" s="1025"/>
      <c r="H6" s="1025"/>
      <c r="I6" s="1025"/>
      <c r="J6" s="1025"/>
      <c r="K6" s="1025"/>
      <c r="L6" s="1025"/>
      <c r="M6" s="1025"/>
      <c r="N6" s="1025"/>
      <c r="O6" s="1025"/>
      <c r="P6" s="1025"/>
      <c r="Q6" s="1025"/>
      <c r="R6" s="1025"/>
      <c r="S6" s="1025"/>
      <c r="T6" s="1026" t="s">
        <v>230</v>
      </c>
      <c r="U6" s="224"/>
    </row>
    <row r="7" spans="1:20" s="226" customFormat="1" ht="12.75" customHeight="1">
      <c r="A7" s="1044"/>
      <c r="B7" s="1045"/>
      <c r="C7" s="1026"/>
      <c r="D7" s="1027" t="s">
        <v>225</v>
      </c>
      <c r="E7" s="1025" t="s">
        <v>7</v>
      </c>
      <c r="F7" s="1025"/>
      <c r="G7" s="1025"/>
      <c r="H7" s="1025"/>
      <c r="I7" s="1025"/>
      <c r="J7" s="1025"/>
      <c r="K7" s="1025"/>
      <c r="L7" s="1025"/>
      <c r="M7" s="1025"/>
      <c r="N7" s="1025"/>
      <c r="O7" s="1025"/>
      <c r="P7" s="1025"/>
      <c r="Q7" s="1025"/>
      <c r="R7" s="1025"/>
      <c r="S7" s="1025"/>
      <c r="T7" s="1026"/>
    </row>
    <row r="8" spans="1:21" s="226" customFormat="1" ht="43.5" customHeight="1">
      <c r="A8" s="1044"/>
      <c r="B8" s="1045"/>
      <c r="C8" s="1026"/>
      <c r="D8" s="1028"/>
      <c r="E8" s="1058" t="s">
        <v>231</v>
      </c>
      <c r="F8" s="1026"/>
      <c r="G8" s="1026"/>
      <c r="H8" s="1026" t="s">
        <v>232</v>
      </c>
      <c r="I8" s="1026"/>
      <c r="J8" s="1026"/>
      <c r="K8" s="1026" t="s">
        <v>233</v>
      </c>
      <c r="L8" s="1026"/>
      <c r="M8" s="1026" t="s">
        <v>234</v>
      </c>
      <c r="N8" s="1026"/>
      <c r="O8" s="1026"/>
      <c r="P8" s="1026" t="s">
        <v>235</v>
      </c>
      <c r="Q8" s="1026" t="s">
        <v>236</v>
      </c>
      <c r="R8" s="1026" t="s">
        <v>237</v>
      </c>
      <c r="S8" s="1055" t="s">
        <v>238</v>
      </c>
      <c r="T8" s="1026"/>
      <c r="U8" s="1018" t="s">
        <v>419</v>
      </c>
    </row>
    <row r="9" spans="1:21" s="226" customFormat="1" ht="44.25" customHeight="1">
      <c r="A9" s="1046"/>
      <c r="B9" s="1047"/>
      <c r="C9" s="1026"/>
      <c r="D9" s="1029"/>
      <c r="E9" s="227" t="s">
        <v>239</v>
      </c>
      <c r="F9" s="223" t="s">
        <v>240</v>
      </c>
      <c r="G9" s="223" t="s">
        <v>420</v>
      </c>
      <c r="H9" s="223" t="s">
        <v>241</v>
      </c>
      <c r="I9" s="223" t="s">
        <v>242</v>
      </c>
      <c r="J9" s="223" t="s">
        <v>243</v>
      </c>
      <c r="K9" s="223" t="s">
        <v>240</v>
      </c>
      <c r="L9" s="223" t="s">
        <v>244</v>
      </c>
      <c r="M9" s="223" t="s">
        <v>245</v>
      </c>
      <c r="N9" s="223" t="s">
        <v>246</v>
      </c>
      <c r="O9" s="223" t="s">
        <v>421</v>
      </c>
      <c r="P9" s="1026"/>
      <c r="Q9" s="1026"/>
      <c r="R9" s="1026"/>
      <c r="S9" s="1055"/>
      <c r="T9" s="1026"/>
      <c r="U9" s="1019"/>
    </row>
    <row r="10" spans="1:21" s="230" customFormat="1" ht="15.75" customHeight="1">
      <c r="A10" s="1022" t="s">
        <v>6</v>
      </c>
      <c r="B10" s="1023"/>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1019"/>
    </row>
    <row r="11" spans="1:21" s="230" customFormat="1" ht="15.75" customHeight="1">
      <c r="A11" s="1056" t="s">
        <v>399</v>
      </c>
      <c r="B11" s="1057"/>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1020"/>
    </row>
    <row r="12" spans="1:21" s="230" customFormat="1" ht="15.75" customHeight="1">
      <c r="A12" s="1032" t="s">
        <v>400</v>
      </c>
      <c r="B12" s="1033"/>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1038" t="s">
        <v>37</v>
      </c>
      <c r="B13" s="1039"/>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98</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19</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52</v>
      </c>
      <c r="B16" s="76" t="s">
        <v>369</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53</v>
      </c>
      <c r="B17" s="76" t="s">
        <v>401</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58</v>
      </c>
      <c r="B18" s="76" t="s">
        <v>372</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73</v>
      </c>
      <c r="B19" s="76" t="s">
        <v>373</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74</v>
      </c>
      <c r="B20" s="76" t="s">
        <v>374</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75</v>
      </c>
      <c r="B21" s="76" t="s">
        <v>375</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76</v>
      </c>
      <c r="B22" s="76" t="s">
        <v>380</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77</v>
      </c>
      <c r="B23" s="76" t="s">
        <v>382</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78</v>
      </c>
      <c r="B24" s="76" t="s">
        <v>383</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101</v>
      </c>
      <c r="B25" s="76" t="s">
        <v>384</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102</v>
      </c>
      <c r="B26" s="76" t="s">
        <v>386</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1024" t="s">
        <v>387</v>
      </c>
      <c r="C28" s="1024"/>
      <c r="D28" s="1024"/>
      <c r="E28" s="1024"/>
      <c r="F28" s="189"/>
      <c r="G28" s="189"/>
      <c r="H28" s="189"/>
      <c r="I28" s="189"/>
      <c r="J28" s="189"/>
      <c r="K28" s="189" t="s">
        <v>247</v>
      </c>
      <c r="L28" s="190"/>
      <c r="M28" s="1031" t="s">
        <v>422</v>
      </c>
      <c r="N28" s="1031"/>
      <c r="O28" s="1031"/>
      <c r="P28" s="1031"/>
      <c r="Q28" s="1031"/>
      <c r="R28" s="1031"/>
      <c r="S28" s="1031"/>
      <c r="T28" s="1031"/>
    </row>
    <row r="29" spans="1:20" s="241" customFormat="1" ht="18.75" customHeight="1">
      <c r="A29" s="240"/>
      <c r="B29" s="1037" t="s">
        <v>248</v>
      </c>
      <c r="C29" s="1037"/>
      <c r="D29" s="1037"/>
      <c r="E29" s="242"/>
      <c r="F29" s="191"/>
      <c r="G29" s="191"/>
      <c r="H29" s="191"/>
      <c r="I29" s="191"/>
      <c r="J29" s="191"/>
      <c r="K29" s="191"/>
      <c r="L29" s="190"/>
      <c r="M29" s="1040" t="s">
        <v>411</v>
      </c>
      <c r="N29" s="1040"/>
      <c r="O29" s="1040"/>
      <c r="P29" s="1040"/>
      <c r="Q29" s="1040"/>
      <c r="R29" s="1040"/>
      <c r="S29" s="1040"/>
      <c r="T29" s="1040"/>
    </row>
    <row r="30" spans="1:20" s="241" customFormat="1" ht="18.75">
      <c r="A30" s="192"/>
      <c r="B30" s="1034"/>
      <c r="C30" s="1034"/>
      <c r="D30" s="1034"/>
      <c r="E30" s="194"/>
      <c r="F30" s="194"/>
      <c r="G30" s="194"/>
      <c r="H30" s="194"/>
      <c r="I30" s="194"/>
      <c r="J30" s="194"/>
      <c r="K30" s="194"/>
      <c r="L30" s="194"/>
      <c r="M30" s="1035"/>
      <c r="N30" s="1035"/>
      <c r="O30" s="1035"/>
      <c r="P30" s="1035"/>
      <c r="Q30" s="1035"/>
      <c r="R30" s="1035"/>
      <c r="S30" s="1035"/>
      <c r="T30" s="1035"/>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250</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251</v>
      </c>
      <c r="C34" s="194"/>
      <c r="D34" s="194"/>
      <c r="E34" s="194"/>
      <c r="F34" s="194"/>
      <c r="G34" s="194"/>
      <c r="H34" s="194"/>
      <c r="I34" s="194"/>
      <c r="J34" s="194"/>
      <c r="K34" s="194"/>
      <c r="L34" s="194"/>
      <c r="M34" s="194"/>
      <c r="N34" s="194"/>
      <c r="O34" s="194"/>
      <c r="P34" s="194"/>
      <c r="Q34" s="194"/>
      <c r="R34" s="194"/>
      <c r="S34" s="194"/>
      <c r="T34" s="194"/>
    </row>
    <row r="35" spans="2:20" ht="18.75" hidden="1">
      <c r="B35" s="244" t="s">
        <v>252</v>
      </c>
      <c r="C35" s="194"/>
      <c r="D35" s="194"/>
      <c r="E35" s="194"/>
      <c r="F35" s="194"/>
      <c r="G35" s="194"/>
      <c r="H35" s="194"/>
      <c r="I35" s="194"/>
      <c r="J35" s="194"/>
      <c r="K35" s="194"/>
      <c r="L35" s="194"/>
      <c r="M35" s="194"/>
      <c r="N35" s="194"/>
      <c r="O35" s="194"/>
      <c r="P35" s="194"/>
      <c r="Q35" s="194"/>
      <c r="R35" s="194"/>
      <c r="S35" s="194"/>
      <c r="T35" s="194"/>
    </row>
    <row r="36" spans="2:20" s="219" customFormat="1" ht="18.75">
      <c r="B36" s="1036" t="s">
        <v>391</v>
      </c>
      <c r="C36" s="1036"/>
      <c r="D36" s="1036"/>
      <c r="E36" s="244"/>
      <c r="F36" s="244"/>
      <c r="G36" s="244"/>
      <c r="H36" s="244"/>
      <c r="I36" s="244"/>
      <c r="J36" s="244"/>
      <c r="K36" s="244"/>
      <c r="L36" s="244"/>
      <c r="M36" s="244"/>
      <c r="N36" s="1036" t="s">
        <v>391</v>
      </c>
      <c r="O36" s="1036"/>
      <c r="P36" s="1036"/>
      <c r="Q36" s="1036"/>
      <c r="R36" s="1036"/>
      <c r="S36" s="1036"/>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907" t="s">
        <v>347</v>
      </c>
      <c r="C38" s="907"/>
      <c r="D38" s="907"/>
      <c r="E38" s="218"/>
      <c r="F38" s="218"/>
      <c r="G38" s="218"/>
      <c r="H38" s="218"/>
      <c r="I38" s="190"/>
      <c r="J38" s="190"/>
      <c r="K38" s="190"/>
      <c r="L38" s="190"/>
      <c r="M38" s="908" t="s">
        <v>348</v>
      </c>
      <c r="N38" s="908"/>
      <c r="O38" s="908"/>
      <c r="P38" s="908"/>
      <c r="Q38" s="908"/>
      <c r="R38" s="908"/>
      <c r="S38" s="908"/>
      <c r="T38" s="908"/>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1083" t="s">
        <v>253</v>
      </c>
      <c r="B1" s="1083"/>
      <c r="C1" s="1083"/>
      <c r="D1" s="246"/>
      <c r="E1" s="1092" t="s">
        <v>254</v>
      </c>
      <c r="F1" s="1092"/>
      <c r="G1" s="1092"/>
      <c r="H1" s="1092"/>
      <c r="I1" s="1092"/>
      <c r="J1" s="1092"/>
      <c r="K1" s="1092"/>
      <c r="L1" s="1092"/>
      <c r="M1" s="1092"/>
      <c r="N1" s="1092"/>
      <c r="O1" s="199"/>
      <c r="P1" s="1088" t="s">
        <v>461</v>
      </c>
      <c r="Q1" s="1088"/>
      <c r="R1" s="1088"/>
      <c r="S1" s="1088"/>
      <c r="T1" s="1088"/>
    </row>
    <row r="2" spans="1:20" ht="15.75" customHeight="1">
      <c r="A2" s="1084" t="s">
        <v>423</v>
      </c>
      <c r="B2" s="1084"/>
      <c r="C2" s="1084"/>
      <c r="D2" s="1084"/>
      <c r="E2" s="1086" t="s">
        <v>255</v>
      </c>
      <c r="F2" s="1086"/>
      <c r="G2" s="1086"/>
      <c r="H2" s="1086"/>
      <c r="I2" s="1086"/>
      <c r="J2" s="1086"/>
      <c r="K2" s="1086"/>
      <c r="L2" s="1086"/>
      <c r="M2" s="1086"/>
      <c r="N2" s="1086"/>
      <c r="O2" s="202"/>
      <c r="P2" s="1089" t="s">
        <v>403</v>
      </c>
      <c r="Q2" s="1089"/>
      <c r="R2" s="1089"/>
      <c r="S2" s="1089"/>
      <c r="T2" s="1089"/>
    </row>
    <row r="3" spans="1:20" ht="17.25">
      <c r="A3" s="1084" t="s">
        <v>354</v>
      </c>
      <c r="B3" s="1084"/>
      <c r="C3" s="1084"/>
      <c r="D3" s="247"/>
      <c r="E3" s="1094" t="s">
        <v>355</v>
      </c>
      <c r="F3" s="1094"/>
      <c r="G3" s="1094"/>
      <c r="H3" s="1094"/>
      <c r="I3" s="1094"/>
      <c r="J3" s="1094"/>
      <c r="K3" s="1094"/>
      <c r="L3" s="1094"/>
      <c r="M3" s="1094"/>
      <c r="N3" s="1094"/>
      <c r="O3" s="202"/>
      <c r="P3" s="1090" t="s">
        <v>462</v>
      </c>
      <c r="Q3" s="1090"/>
      <c r="R3" s="1090"/>
      <c r="S3" s="1090"/>
      <c r="T3" s="1090"/>
    </row>
    <row r="4" spans="1:20" ht="18.75" customHeight="1">
      <c r="A4" s="1085" t="s">
        <v>356</v>
      </c>
      <c r="B4" s="1085"/>
      <c r="C4" s="1085"/>
      <c r="D4" s="1087"/>
      <c r="E4" s="1087"/>
      <c r="F4" s="1087"/>
      <c r="G4" s="1087"/>
      <c r="H4" s="1087"/>
      <c r="I4" s="1087"/>
      <c r="J4" s="1087"/>
      <c r="K4" s="1087"/>
      <c r="L4" s="1087"/>
      <c r="M4" s="1087"/>
      <c r="N4" s="1087"/>
      <c r="O4" s="203"/>
      <c r="P4" s="1089" t="s">
        <v>395</v>
      </c>
      <c r="Q4" s="1090"/>
      <c r="R4" s="1090"/>
      <c r="S4" s="1090"/>
      <c r="T4" s="1090"/>
    </row>
    <row r="5" spans="1:23" ht="15">
      <c r="A5" s="216"/>
      <c r="B5" s="216"/>
      <c r="C5" s="248"/>
      <c r="D5" s="248"/>
      <c r="E5" s="216"/>
      <c r="F5" s="216"/>
      <c r="G5" s="216"/>
      <c r="H5" s="216"/>
      <c r="I5" s="216"/>
      <c r="J5" s="216"/>
      <c r="K5" s="216"/>
      <c r="L5" s="216"/>
      <c r="P5" s="1073" t="s">
        <v>418</v>
      </c>
      <c r="Q5" s="1073"/>
      <c r="R5" s="1073"/>
      <c r="S5" s="1073"/>
      <c r="T5" s="1073"/>
      <c r="U5" s="249"/>
      <c r="V5" s="249"/>
      <c r="W5" s="249"/>
    </row>
    <row r="6" spans="1:23" ht="29.25" customHeight="1">
      <c r="A6" s="1042" t="s">
        <v>72</v>
      </c>
      <c r="B6" s="1070"/>
      <c r="C6" s="1065" t="s">
        <v>2</v>
      </c>
      <c r="D6" s="1074" t="s">
        <v>256</v>
      </c>
      <c r="E6" s="1075"/>
      <c r="F6" s="1075"/>
      <c r="G6" s="1075"/>
      <c r="H6" s="1075"/>
      <c r="I6" s="1075"/>
      <c r="J6" s="1076"/>
      <c r="K6" s="1095" t="s">
        <v>257</v>
      </c>
      <c r="L6" s="1096"/>
      <c r="M6" s="1096"/>
      <c r="N6" s="1096"/>
      <c r="O6" s="1096"/>
      <c r="P6" s="1096"/>
      <c r="Q6" s="1096"/>
      <c r="R6" s="1096"/>
      <c r="S6" s="1096"/>
      <c r="T6" s="1097"/>
      <c r="U6" s="250"/>
      <c r="V6" s="251"/>
      <c r="W6" s="251"/>
    </row>
    <row r="7" spans="1:20" ht="19.5" customHeight="1">
      <c r="A7" s="1044"/>
      <c r="B7" s="1071"/>
      <c r="C7" s="1066"/>
      <c r="D7" s="1075" t="s">
        <v>7</v>
      </c>
      <c r="E7" s="1075"/>
      <c r="F7" s="1075"/>
      <c r="G7" s="1075"/>
      <c r="H7" s="1075"/>
      <c r="I7" s="1075"/>
      <c r="J7" s="1076"/>
      <c r="K7" s="1098"/>
      <c r="L7" s="1099"/>
      <c r="M7" s="1099"/>
      <c r="N7" s="1099"/>
      <c r="O7" s="1099"/>
      <c r="P7" s="1099"/>
      <c r="Q7" s="1099"/>
      <c r="R7" s="1099"/>
      <c r="S7" s="1099"/>
      <c r="T7" s="1100"/>
    </row>
    <row r="8" spans="1:20" ht="33" customHeight="1">
      <c r="A8" s="1044"/>
      <c r="B8" s="1071"/>
      <c r="C8" s="1066"/>
      <c r="D8" s="1063" t="s">
        <v>258</v>
      </c>
      <c r="E8" s="1101"/>
      <c r="F8" s="1064" t="s">
        <v>259</v>
      </c>
      <c r="G8" s="1101"/>
      <c r="H8" s="1064" t="s">
        <v>260</v>
      </c>
      <c r="I8" s="1101"/>
      <c r="J8" s="1064" t="s">
        <v>261</v>
      </c>
      <c r="K8" s="1091" t="s">
        <v>262</v>
      </c>
      <c r="L8" s="1091"/>
      <c r="M8" s="1091"/>
      <c r="N8" s="1091" t="s">
        <v>263</v>
      </c>
      <c r="O8" s="1091"/>
      <c r="P8" s="1091"/>
      <c r="Q8" s="1064" t="s">
        <v>264</v>
      </c>
      <c r="R8" s="1093" t="s">
        <v>265</v>
      </c>
      <c r="S8" s="1093" t="s">
        <v>266</v>
      </c>
      <c r="T8" s="1064" t="s">
        <v>267</v>
      </c>
    </row>
    <row r="9" spans="1:20" ht="18.75" customHeight="1">
      <c r="A9" s="1044"/>
      <c r="B9" s="1071"/>
      <c r="C9" s="1066"/>
      <c r="D9" s="1063" t="s">
        <v>268</v>
      </c>
      <c r="E9" s="1064" t="s">
        <v>269</v>
      </c>
      <c r="F9" s="1064" t="s">
        <v>268</v>
      </c>
      <c r="G9" s="1064" t="s">
        <v>269</v>
      </c>
      <c r="H9" s="1064" t="s">
        <v>268</v>
      </c>
      <c r="I9" s="1064" t="s">
        <v>270</v>
      </c>
      <c r="J9" s="1064"/>
      <c r="K9" s="1091"/>
      <c r="L9" s="1091"/>
      <c r="M9" s="1091"/>
      <c r="N9" s="1091"/>
      <c r="O9" s="1091"/>
      <c r="P9" s="1091"/>
      <c r="Q9" s="1064"/>
      <c r="R9" s="1093"/>
      <c r="S9" s="1093"/>
      <c r="T9" s="1064"/>
    </row>
    <row r="10" spans="1:20" ht="23.25" customHeight="1">
      <c r="A10" s="1046"/>
      <c r="B10" s="1072"/>
      <c r="C10" s="1067"/>
      <c r="D10" s="1063"/>
      <c r="E10" s="1064"/>
      <c r="F10" s="1064"/>
      <c r="G10" s="1064"/>
      <c r="H10" s="1064"/>
      <c r="I10" s="1064"/>
      <c r="J10" s="1064"/>
      <c r="K10" s="252" t="s">
        <v>271</v>
      </c>
      <c r="L10" s="252" t="s">
        <v>246</v>
      </c>
      <c r="M10" s="252" t="s">
        <v>272</v>
      </c>
      <c r="N10" s="252" t="s">
        <v>271</v>
      </c>
      <c r="O10" s="252" t="s">
        <v>273</v>
      </c>
      <c r="P10" s="252" t="s">
        <v>274</v>
      </c>
      <c r="Q10" s="1064"/>
      <c r="R10" s="1093"/>
      <c r="S10" s="1093"/>
      <c r="T10" s="1064"/>
    </row>
    <row r="11" spans="1:32" s="209" customFormat="1" ht="17.25" customHeight="1">
      <c r="A11" s="1068" t="s">
        <v>6</v>
      </c>
      <c r="B11" s="1069"/>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1080" t="s">
        <v>424</v>
      </c>
      <c r="B12" s="1081"/>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1059" t="s">
        <v>400</v>
      </c>
      <c r="B13" s="1060"/>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1062" t="s">
        <v>275</v>
      </c>
      <c r="B14" s="1063"/>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98</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19</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369</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401</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372</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373</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374</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375</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380</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382</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383</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384</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386</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388</v>
      </c>
      <c r="AI28" s="198">
        <f>82/88</f>
        <v>0.9318181818181818</v>
      </c>
    </row>
    <row r="29" spans="1:20" ht="15.75" customHeight="1">
      <c r="A29" s="210"/>
      <c r="B29" s="1078" t="s">
        <v>412</v>
      </c>
      <c r="C29" s="1078"/>
      <c r="D29" s="1078"/>
      <c r="E29" s="1078"/>
      <c r="F29" s="266"/>
      <c r="G29" s="266"/>
      <c r="H29" s="266"/>
      <c r="I29" s="266"/>
      <c r="J29" s="266"/>
      <c r="K29" s="266"/>
      <c r="L29" s="214"/>
      <c r="M29" s="1077" t="s">
        <v>425</v>
      </c>
      <c r="N29" s="1077"/>
      <c r="O29" s="1077"/>
      <c r="P29" s="1077"/>
      <c r="Q29" s="1077"/>
      <c r="R29" s="1077"/>
      <c r="S29" s="1077"/>
      <c r="T29" s="1077"/>
    </row>
    <row r="30" spans="1:20" ht="18.75" customHeight="1">
      <c r="A30" s="210"/>
      <c r="B30" s="1079" t="s">
        <v>248</v>
      </c>
      <c r="C30" s="1079"/>
      <c r="D30" s="1079"/>
      <c r="E30" s="1079"/>
      <c r="F30" s="213"/>
      <c r="G30" s="213"/>
      <c r="H30" s="213"/>
      <c r="I30" s="213"/>
      <c r="J30" s="213"/>
      <c r="K30" s="213"/>
      <c r="L30" s="214"/>
      <c r="M30" s="1082" t="s">
        <v>249</v>
      </c>
      <c r="N30" s="1082"/>
      <c r="O30" s="1082"/>
      <c r="P30" s="1082"/>
      <c r="Q30" s="1082"/>
      <c r="R30" s="1082"/>
      <c r="S30" s="1082"/>
      <c r="T30" s="1082"/>
    </row>
    <row r="31" spans="1:20" ht="18.75">
      <c r="A31" s="216"/>
      <c r="B31" s="1034"/>
      <c r="C31" s="1034"/>
      <c r="D31" s="1034"/>
      <c r="E31" s="1034"/>
      <c r="F31" s="217"/>
      <c r="G31" s="217"/>
      <c r="H31" s="217"/>
      <c r="I31" s="217"/>
      <c r="J31" s="217"/>
      <c r="K31" s="217"/>
      <c r="L31" s="217"/>
      <c r="M31" s="1035"/>
      <c r="N31" s="1035"/>
      <c r="O31" s="1035"/>
      <c r="P31" s="1035"/>
      <c r="Q31" s="1035"/>
      <c r="R31" s="1035"/>
      <c r="S31" s="1035"/>
      <c r="T31" s="1035"/>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1061" t="s">
        <v>391</v>
      </c>
      <c r="C33" s="1061"/>
      <c r="D33" s="1061"/>
      <c r="E33" s="1061"/>
      <c r="F33" s="1061"/>
      <c r="G33" s="267"/>
      <c r="H33" s="267"/>
      <c r="I33" s="267"/>
      <c r="J33" s="267"/>
      <c r="K33" s="267"/>
      <c r="L33" s="267"/>
      <c r="M33" s="267"/>
      <c r="N33" s="1061" t="s">
        <v>391</v>
      </c>
      <c r="O33" s="1061"/>
      <c r="P33" s="1061"/>
      <c r="Q33" s="1061"/>
      <c r="R33" s="1061"/>
      <c r="S33" s="1061"/>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907" t="s">
        <v>347</v>
      </c>
      <c r="C35" s="907"/>
      <c r="D35" s="907"/>
      <c r="E35" s="907"/>
      <c r="F35" s="218"/>
      <c r="G35" s="218"/>
      <c r="H35" s="218"/>
      <c r="I35" s="190"/>
      <c r="J35" s="190"/>
      <c r="K35" s="190"/>
      <c r="L35" s="190"/>
      <c r="M35" s="908" t="s">
        <v>348</v>
      </c>
      <c r="N35" s="908"/>
      <c r="O35" s="908"/>
      <c r="P35" s="908"/>
      <c r="Q35" s="908"/>
      <c r="R35" s="908"/>
      <c r="S35" s="908"/>
      <c r="T35" s="908"/>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224</v>
      </c>
    </row>
    <row r="39" spans="2:8" s="270" customFormat="1" ht="15" hidden="1">
      <c r="B39" s="271" t="s">
        <v>276</v>
      </c>
      <c r="C39" s="271"/>
      <c r="D39" s="271"/>
      <c r="E39" s="271"/>
      <c r="F39" s="271"/>
      <c r="G39" s="271"/>
      <c r="H39" s="271"/>
    </row>
    <row r="40" spans="2:8" s="272" customFormat="1" ht="15" hidden="1">
      <c r="B40" s="271" t="s">
        <v>277</v>
      </c>
      <c r="C40" s="197"/>
      <c r="D40" s="197"/>
      <c r="E40" s="197"/>
      <c r="F40" s="197"/>
      <c r="G40" s="197"/>
      <c r="H40" s="197"/>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105" t="s">
        <v>278</v>
      </c>
      <c r="B1" s="1105"/>
      <c r="C1" s="1105"/>
      <c r="D1" s="1108" t="s">
        <v>464</v>
      </c>
      <c r="E1" s="1108"/>
      <c r="F1" s="1108"/>
      <c r="G1" s="1108"/>
      <c r="H1" s="1108"/>
      <c r="I1" s="1108"/>
      <c r="J1" s="1109" t="s">
        <v>465</v>
      </c>
      <c r="K1" s="1110"/>
      <c r="L1" s="1110"/>
    </row>
    <row r="2" spans="1:12" ht="34.5" customHeight="1">
      <c r="A2" s="1111" t="s">
        <v>426</v>
      </c>
      <c r="B2" s="1111"/>
      <c r="C2" s="1111"/>
      <c r="D2" s="1108"/>
      <c r="E2" s="1108"/>
      <c r="F2" s="1108"/>
      <c r="G2" s="1108"/>
      <c r="H2" s="1108"/>
      <c r="I2" s="1108"/>
      <c r="J2" s="1112" t="s">
        <v>466</v>
      </c>
      <c r="K2" s="1113"/>
      <c r="L2" s="1113"/>
    </row>
    <row r="3" spans="1:12" ht="15" customHeight="1">
      <c r="A3" s="273" t="s">
        <v>356</v>
      </c>
      <c r="B3" s="182"/>
      <c r="C3" s="1114"/>
      <c r="D3" s="1114"/>
      <c r="E3" s="1114"/>
      <c r="F3" s="1114"/>
      <c r="G3" s="1114"/>
      <c r="H3" s="1114"/>
      <c r="I3" s="1114"/>
      <c r="J3" s="1106"/>
      <c r="K3" s="1107"/>
      <c r="L3" s="1107"/>
    </row>
    <row r="4" spans="1:12" ht="15.75" customHeight="1">
      <c r="A4" s="274"/>
      <c r="B4" s="274"/>
      <c r="C4" s="275"/>
      <c r="D4" s="275"/>
      <c r="E4" s="178"/>
      <c r="F4" s="178"/>
      <c r="G4" s="178"/>
      <c r="H4" s="276"/>
      <c r="I4" s="276"/>
      <c r="J4" s="1102" t="s">
        <v>279</v>
      </c>
      <c r="K4" s="1102"/>
      <c r="L4" s="1102"/>
    </row>
    <row r="5" spans="1:12" s="277" customFormat="1" ht="28.5" customHeight="1">
      <c r="A5" s="1116" t="s">
        <v>72</v>
      </c>
      <c r="B5" s="1116"/>
      <c r="C5" s="1026" t="s">
        <v>38</v>
      </c>
      <c r="D5" s="1026" t="s">
        <v>280</v>
      </c>
      <c r="E5" s="1026"/>
      <c r="F5" s="1026"/>
      <c r="G5" s="1026"/>
      <c r="H5" s="1026" t="s">
        <v>281</v>
      </c>
      <c r="I5" s="1026"/>
      <c r="J5" s="1026" t="s">
        <v>282</v>
      </c>
      <c r="K5" s="1026"/>
      <c r="L5" s="1026"/>
    </row>
    <row r="6" spans="1:13" s="277" customFormat="1" ht="80.25" customHeight="1">
      <c r="A6" s="1116"/>
      <c r="B6" s="1116"/>
      <c r="C6" s="1026"/>
      <c r="D6" s="223" t="s">
        <v>283</v>
      </c>
      <c r="E6" s="223" t="s">
        <v>284</v>
      </c>
      <c r="F6" s="223" t="s">
        <v>427</v>
      </c>
      <c r="G6" s="223" t="s">
        <v>285</v>
      </c>
      <c r="H6" s="223" t="s">
        <v>286</v>
      </c>
      <c r="I6" s="223" t="s">
        <v>287</v>
      </c>
      <c r="J6" s="223" t="s">
        <v>288</v>
      </c>
      <c r="K6" s="223" t="s">
        <v>289</v>
      </c>
      <c r="L6" s="223" t="s">
        <v>290</v>
      </c>
      <c r="M6" s="278"/>
    </row>
    <row r="7" spans="1:12" s="279" customFormat="1" ht="16.5" customHeight="1">
      <c r="A7" s="1103" t="s">
        <v>6</v>
      </c>
      <c r="B7" s="1103"/>
      <c r="C7" s="229">
        <v>1</v>
      </c>
      <c r="D7" s="229">
        <v>2</v>
      </c>
      <c r="E7" s="229">
        <v>3</v>
      </c>
      <c r="F7" s="229">
        <v>4</v>
      </c>
      <c r="G7" s="229">
        <v>5</v>
      </c>
      <c r="H7" s="229">
        <v>6</v>
      </c>
      <c r="I7" s="229">
        <v>7</v>
      </c>
      <c r="J7" s="229">
        <v>8</v>
      </c>
      <c r="K7" s="229">
        <v>9</v>
      </c>
      <c r="L7" s="229">
        <v>10</v>
      </c>
    </row>
    <row r="8" spans="1:12" s="279" customFormat="1" ht="16.5" customHeight="1">
      <c r="A8" s="1119" t="s">
        <v>424</v>
      </c>
      <c r="B8" s="1120"/>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117" t="s">
        <v>400</v>
      </c>
      <c r="B9" s="1118"/>
      <c r="C9" s="232">
        <v>9</v>
      </c>
      <c r="D9" s="232">
        <v>2</v>
      </c>
      <c r="E9" s="232">
        <v>2</v>
      </c>
      <c r="F9" s="232">
        <v>0</v>
      </c>
      <c r="G9" s="232">
        <v>5</v>
      </c>
      <c r="H9" s="232">
        <v>8</v>
      </c>
      <c r="I9" s="232">
        <v>0</v>
      </c>
      <c r="J9" s="232">
        <v>8</v>
      </c>
      <c r="K9" s="232">
        <v>1</v>
      </c>
      <c r="L9" s="232">
        <v>0</v>
      </c>
    </row>
    <row r="10" spans="1:12" s="279" customFormat="1" ht="16.5" customHeight="1">
      <c r="A10" s="1104" t="s">
        <v>275</v>
      </c>
      <c r="B10" s="1104"/>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291</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19</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369</v>
      </c>
      <c r="C13" s="280">
        <f aca="true" t="shared" si="3" ref="C13:C23">D13+E13+F13+G13</f>
        <v>0</v>
      </c>
      <c r="D13" s="239">
        <v>0</v>
      </c>
      <c r="E13" s="239">
        <v>0</v>
      </c>
      <c r="F13" s="239">
        <v>0</v>
      </c>
      <c r="G13" s="239">
        <v>0</v>
      </c>
      <c r="H13" s="239">
        <v>0</v>
      </c>
      <c r="I13" s="239">
        <v>0</v>
      </c>
      <c r="J13" s="281">
        <v>0</v>
      </c>
      <c r="K13" s="281">
        <v>0</v>
      </c>
      <c r="L13" s="281">
        <v>0</v>
      </c>
      <c r="AF13" s="279" t="s">
        <v>368</v>
      </c>
    </row>
    <row r="14" spans="1:37" s="279" customFormat="1" ht="16.5" customHeight="1">
      <c r="A14" s="282">
        <v>2</v>
      </c>
      <c r="B14" s="76" t="s">
        <v>401</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372</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373</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428</v>
      </c>
      <c r="C17" s="280">
        <f t="shared" si="3"/>
        <v>1</v>
      </c>
      <c r="D17" s="239">
        <v>0</v>
      </c>
      <c r="E17" s="239">
        <v>0</v>
      </c>
      <c r="F17" s="239">
        <v>0</v>
      </c>
      <c r="G17" s="239">
        <v>1</v>
      </c>
      <c r="H17" s="239">
        <v>1</v>
      </c>
      <c r="I17" s="239">
        <v>0</v>
      </c>
      <c r="J17" s="281">
        <v>1</v>
      </c>
      <c r="K17" s="281">
        <v>0</v>
      </c>
      <c r="L17" s="281">
        <v>0</v>
      </c>
      <c r="AF17" s="207" t="s">
        <v>371</v>
      </c>
    </row>
    <row r="18" spans="1:12" s="279" customFormat="1" ht="16.5" customHeight="1">
      <c r="A18" s="282">
        <v>6</v>
      </c>
      <c r="B18" s="76" t="s">
        <v>375</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380</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382</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383</v>
      </c>
      <c r="C21" s="280">
        <f t="shared" si="3"/>
        <v>0</v>
      </c>
      <c r="D21" s="239">
        <v>0</v>
      </c>
      <c r="E21" s="239">
        <v>0</v>
      </c>
      <c r="F21" s="239">
        <v>0</v>
      </c>
      <c r="G21" s="239">
        <v>0</v>
      </c>
      <c r="H21" s="239">
        <v>0</v>
      </c>
      <c r="I21" s="239">
        <v>0</v>
      </c>
      <c r="J21" s="281">
        <v>0</v>
      </c>
      <c r="K21" s="281">
        <v>0</v>
      </c>
      <c r="L21" s="281">
        <v>0</v>
      </c>
      <c r="AJ21" s="279" t="s">
        <v>376</v>
      </c>
      <c r="AK21" s="279" t="s">
        <v>377</v>
      </c>
      <c r="AL21" s="279" t="s">
        <v>378</v>
      </c>
      <c r="AM21" s="207" t="s">
        <v>379</v>
      </c>
    </row>
    <row r="22" spans="1:39" s="279" customFormat="1" ht="16.5" customHeight="1">
      <c r="A22" s="282">
        <v>10</v>
      </c>
      <c r="B22" s="76" t="s">
        <v>384</v>
      </c>
      <c r="C22" s="280">
        <f t="shared" si="3"/>
        <v>1</v>
      </c>
      <c r="D22" s="239">
        <v>0</v>
      </c>
      <c r="E22" s="239">
        <v>1</v>
      </c>
      <c r="F22" s="239">
        <v>0</v>
      </c>
      <c r="G22" s="239">
        <v>0</v>
      </c>
      <c r="H22" s="239">
        <v>1</v>
      </c>
      <c r="I22" s="239">
        <v>0</v>
      </c>
      <c r="J22" s="281">
        <v>1</v>
      </c>
      <c r="K22" s="281">
        <v>0</v>
      </c>
      <c r="L22" s="281">
        <v>0</v>
      </c>
      <c r="AM22" s="207" t="s">
        <v>381</v>
      </c>
    </row>
    <row r="23" spans="1:12" s="279" customFormat="1" ht="16.5" customHeight="1">
      <c r="A23" s="282">
        <v>11</v>
      </c>
      <c r="B23" s="76" t="s">
        <v>386</v>
      </c>
      <c r="C23" s="280">
        <f t="shared" si="3"/>
        <v>0</v>
      </c>
      <c r="D23" s="239">
        <v>0</v>
      </c>
      <c r="E23" s="239">
        <v>0</v>
      </c>
      <c r="F23" s="239">
        <v>0</v>
      </c>
      <c r="G23" s="239">
        <v>0</v>
      </c>
      <c r="H23" s="239">
        <v>0</v>
      </c>
      <c r="I23" s="239">
        <v>0</v>
      </c>
      <c r="J23" s="281">
        <v>0</v>
      </c>
      <c r="K23" s="281">
        <v>0</v>
      </c>
      <c r="L23" s="281">
        <v>0</v>
      </c>
    </row>
    <row r="24" ht="9" customHeight="1">
      <c r="AJ24" s="241" t="s">
        <v>376</v>
      </c>
    </row>
    <row r="25" spans="1:36" ht="15.75" customHeight="1">
      <c r="A25" s="1024" t="s">
        <v>429</v>
      </c>
      <c r="B25" s="1024"/>
      <c r="C25" s="1024"/>
      <c r="D25" s="1024"/>
      <c r="E25" s="190"/>
      <c r="F25" s="1031" t="s">
        <v>387</v>
      </c>
      <c r="G25" s="1031"/>
      <c r="H25" s="1031"/>
      <c r="I25" s="1031"/>
      <c r="J25" s="1031"/>
      <c r="K25" s="1031"/>
      <c r="L25" s="1031"/>
      <c r="AJ25" s="198" t="s">
        <v>385</v>
      </c>
    </row>
    <row r="26" spans="1:44" ht="15" customHeight="1">
      <c r="A26" s="1037" t="s">
        <v>248</v>
      </c>
      <c r="B26" s="1037"/>
      <c r="C26" s="1037"/>
      <c r="D26" s="1037"/>
      <c r="E26" s="191"/>
      <c r="F26" s="1040" t="s">
        <v>249</v>
      </c>
      <c r="G26" s="1040"/>
      <c r="H26" s="1040"/>
      <c r="I26" s="1040"/>
      <c r="J26" s="1040"/>
      <c r="K26" s="1040"/>
      <c r="L26" s="1040"/>
      <c r="AR26" s="198"/>
    </row>
    <row r="27" spans="1:12" s="178" customFormat="1" ht="18.75">
      <c r="A27" s="1034"/>
      <c r="B27" s="1034"/>
      <c r="C27" s="1034"/>
      <c r="D27" s="1034"/>
      <c r="E27" s="190"/>
      <c r="F27" s="1035"/>
      <c r="G27" s="1035"/>
      <c r="H27" s="1035"/>
      <c r="I27" s="1035"/>
      <c r="J27" s="1035"/>
      <c r="K27" s="1035"/>
      <c r="L27" s="1035"/>
    </row>
    <row r="28" spans="1:35" ht="18">
      <c r="A28" s="195"/>
      <c r="B28" s="195"/>
      <c r="C28" s="190"/>
      <c r="D28" s="190"/>
      <c r="E28" s="190"/>
      <c r="F28" s="190"/>
      <c r="G28" s="190"/>
      <c r="H28" s="190"/>
      <c r="I28" s="190"/>
      <c r="J28" s="190"/>
      <c r="K28" s="190"/>
      <c r="L28" s="190"/>
      <c r="AG28" s="241" t="s">
        <v>388</v>
      </c>
      <c r="AI28" s="198">
        <f>82/88</f>
        <v>0.9318181818181818</v>
      </c>
    </row>
    <row r="29" spans="1:12" ht="18">
      <c r="A29" s="195"/>
      <c r="B29" s="1115" t="s">
        <v>391</v>
      </c>
      <c r="C29" s="1115"/>
      <c r="D29" s="190"/>
      <c r="E29" s="190"/>
      <c r="F29" s="190"/>
      <c r="G29" s="190"/>
      <c r="H29" s="1115" t="s">
        <v>391</v>
      </c>
      <c r="I29" s="1115"/>
      <c r="J29" s="1115"/>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292</v>
      </c>
      <c r="B32" s="193"/>
      <c r="C32" s="194"/>
      <c r="D32" s="194"/>
      <c r="E32" s="194"/>
      <c r="F32" s="194"/>
      <c r="G32" s="194"/>
      <c r="H32" s="194"/>
      <c r="I32" s="194"/>
      <c r="J32" s="194"/>
      <c r="K32" s="194"/>
      <c r="L32" s="194"/>
    </row>
    <row r="33" spans="1:12" s="219" customFormat="1" ht="18.75" hidden="1">
      <c r="A33" s="245"/>
      <c r="B33" s="287" t="s">
        <v>293</v>
      </c>
      <c r="C33" s="287"/>
      <c r="D33" s="287"/>
      <c r="E33" s="244"/>
      <c r="F33" s="244"/>
      <c r="G33" s="244"/>
      <c r="H33" s="244"/>
      <c r="I33" s="244"/>
      <c r="J33" s="244"/>
      <c r="K33" s="244"/>
      <c r="L33" s="244"/>
    </row>
    <row r="34" spans="1:12" s="219" customFormat="1" ht="18.75" hidden="1">
      <c r="A34" s="245"/>
      <c r="B34" s="287" t="s">
        <v>294</v>
      </c>
      <c r="C34" s="287"/>
      <c r="D34" s="287"/>
      <c r="E34" s="287"/>
      <c r="F34" s="244"/>
      <c r="G34" s="244"/>
      <c r="H34" s="244"/>
      <c r="I34" s="244"/>
      <c r="J34" s="244"/>
      <c r="K34" s="244"/>
      <c r="L34" s="244"/>
    </row>
    <row r="35" spans="1:12" s="219" customFormat="1" ht="18.75" hidden="1">
      <c r="A35" s="245"/>
      <c r="B35" s="244" t="s">
        <v>295</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907" t="s">
        <v>347</v>
      </c>
      <c r="B37" s="907"/>
      <c r="C37" s="907"/>
      <c r="D37" s="907"/>
      <c r="E37" s="218"/>
      <c r="F37" s="908" t="s">
        <v>348</v>
      </c>
      <c r="G37" s="908"/>
      <c r="H37" s="908"/>
      <c r="I37" s="908"/>
      <c r="J37" s="908"/>
      <c r="K37" s="908"/>
      <c r="L37" s="908"/>
      <c r="M37" s="135"/>
    </row>
    <row r="38" spans="1:12" ht="18">
      <c r="A38" s="195"/>
      <c r="B38" s="195"/>
      <c r="C38" s="190"/>
      <c r="D38" s="190"/>
      <c r="E38" s="190"/>
      <c r="F38" s="190"/>
      <c r="G38" s="190"/>
      <c r="H38" s="190"/>
      <c r="I38" s="190"/>
      <c r="J38" s="190"/>
      <c r="K38" s="190"/>
      <c r="L38" s="190"/>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128" t="s">
        <v>296</v>
      </c>
      <c r="B1" s="1128"/>
      <c r="C1" s="1128"/>
      <c r="D1" s="1108" t="s">
        <v>467</v>
      </c>
      <c r="E1" s="1108"/>
      <c r="F1" s="1108"/>
      <c r="G1" s="1108"/>
      <c r="H1" s="1108"/>
      <c r="I1" s="178"/>
      <c r="J1" s="179" t="s">
        <v>461</v>
      </c>
      <c r="K1" s="288"/>
      <c r="L1" s="288"/>
    </row>
    <row r="2" spans="1:12" ht="15.75" customHeight="1">
      <c r="A2" s="1132" t="s">
        <v>402</v>
      </c>
      <c r="B2" s="1132"/>
      <c r="C2" s="1132"/>
      <c r="D2" s="1108"/>
      <c r="E2" s="1108"/>
      <c r="F2" s="1108"/>
      <c r="G2" s="1108"/>
      <c r="H2" s="1108"/>
      <c r="I2" s="178"/>
      <c r="J2" s="289" t="s">
        <v>403</v>
      </c>
      <c r="K2" s="289"/>
      <c r="L2" s="289"/>
    </row>
    <row r="3" spans="1:12" ht="18.75" customHeight="1">
      <c r="A3" s="1050" t="s">
        <v>354</v>
      </c>
      <c r="B3" s="1050"/>
      <c r="C3" s="1050"/>
      <c r="D3" s="175"/>
      <c r="E3" s="175"/>
      <c r="F3" s="175"/>
      <c r="G3" s="175"/>
      <c r="H3" s="175"/>
      <c r="I3" s="178"/>
      <c r="J3" s="182" t="s">
        <v>460</v>
      </c>
      <c r="K3" s="182"/>
      <c r="L3" s="182"/>
    </row>
    <row r="4" spans="1:12" ht="15.75" customHeight="1">
      <c r="A4" s="1129" t="s">
        <v>430</v>
      </c>
      <c r="B4" s="1129"/>
      <c r="C4" s="1129"/>
      <c r="D4" s="1127"/>
      <c r="E4" s="1127"/>
      <c r="F4" s="1127"/>
      <c r="G4" s="1127"/>
      <c r="H4" s="1127"/>
      <c r="I4" s="178"/>
      <c r="J4" s="290" t="s">
        <v>395</v>
      </c>
      <c r="K4" s="290"/>
      <c r="L4" s="290"/>
    </row>
    <row r="5" spans="1:12" ht="15.75">
      <c r="A5" s="1133"/>
      <c r="B5" s="1133"/>
      <c r="C5" s="174"/>
      <c r="D5" s="178"/>
      <c r="E5" s="178"/>
      <c r="F5" s="178"/>
      <c r="G5" s="178"/>
      <c r="H5" s="291"/>
      <c r="I5" s="1125" t="s">
        <v>431</v>
      </c>
      <c r="J5" s="1125"/>
      <c r="K5" s="1125"/>
      <c r="L5" s="1125"/>
    </row>
    <row r="6" spans="1:12" ht="18.75" customHeight="1">
      <c r="A6" s="1042" t="s">
        <v>72</v>
      </c>
      <c r="B6" s="1043"/>
      <c r="C6" s="1121" t="s">
        <v>297</v>
      </c>
      <c r="D6" s="1038" t="s">
        <v>298</v>
      </c>
      <c r="E6" s="1126"/>
      <c r="F6" s="1039"/>
      <c r="G6" s="1038" t="s">
        <v>299</v>
      </c>
      <c r="H6" s="1126"/>
      <c r="I6" s="1126"/>
      <c r="J6" s="1126"/>
      <c r="K6" s="1126"/>
      <c r="L6" s="1039"/>
    </row>
    <row r="7" spans="1:12" ht="15.75" customHeight="1">
      <c r="A7" s="1044"/>
      <c r="B7" s="1045"/>
      <c r="C7" s="1122"/>
      <c r="D7" s="1038" t="s">
        <v>7</v>
      </c>
      <c r="E7" s="1126"/>
      <c r="F7" s="1039"/>
      <c r="G7" s="1121" t="s">
        <v>37</v>
      </c>
      <c r="H7" s="1038" t="s">
        <v>7</v>
      </c>
      <c r="I7" s="1126"/>
      <c r="J7" s="1126"/>
      <c r="K7" s="1126"/>
      <c r="L7" s="1039"/>
    </row>
    <row r="8" spans="1:12" ht="14.25" customHeight="1">
      <c r="A8" s="1044"/>
      <c r="B8" s="1045"/>
      <c r="C8" s="1122"/>
      <c r="D8" s="1121" t="s">
        <v>300</v>
      </c>
      <c r="E8" s="1121" t="s">
        <v>301</v>
      </c>
      <c r="F8" s="1121" t="s">
        <v>302</v>
      </c>
      <c r="G8" s="1122"/>
      <c r="H8" s="1121" t="s">
        <v>303</v>
      </c>
      <c r="I8" s="1121" t="s">
        <v>304</v>
      </c>
      <c r="J8" s="1121" t="s">
        <v>305</v>
      </c>
      <c r="K8" s="1121" t="s">
        <v>306</v>
      </c>
      <c r="L8" s="1121" t="s">
        <v>307</v>
      </c>
    </row>
    <row r="9" spans="1:12" ht="77.25" customHeight="1">
      <c r="A9" s="1046"/>
      <c r="B9" s="1047"/>
      <c r="C9" s="1123"/>
      <c r="D9" s="1123"/>
      <c r="E9" s="1123"/>
      <c r="F9" s="1123"/>
      <c r="G9" s="1123"/>
      <c r="H9" s="1123"/>
      <c r="I9" s="1123"/>
      <c r="J9" s="1123"/>
      <c r="K9" s="1123"/>
      <c r="L9" s="1123"/>
    </row>
    <row r="10" spans="1:12" s="279" customFormat="1" ht="16.5" customHeight="1">
      <c r="A10" s="1134" t="s">
        <v>6</v>
      </c>
      <c r="B10" s="1135"/>
      <c r="C10" s="228">
        <v>1</v>
      </c>
      <c r="D10" s="228">
        <v>2</v>
      </c>
      <c r="E10" s="228">
        <v>3</v>
      </c>
      <c r="F10" s="228">
        <v>4</v>
      </c>
      <c r="G10" s="228">
        <v>5</v>
      </c>
      <c r="H10" s="228">
        <v>6</v>
      </c>
      <c r="I10" s="228">
        <v>7</v>
      </c>
      <c r="J10" s="228">
        <v>8</v>
      </c>
      <c r="K10" s="229" t="s">
        <v>78</v>
      </c>
      <c r="L10" s="229" t="s">
        <v>101</v>
      </c>
    </row>
    <row r="11" spans="1:12" s="279" customFormat="1" ht="16.5" customHeight="1">
      <c r="A11" s="1138" t="s">
        <v>399</v>
      </c>
      <c r="B11" s="1139"/>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136" t="s">
        <v>400</v>
      </c>
      <c r="B12" s="1137"/>
      <c r="C12" s="232">
        <v>12</v>
      </c>
      <c r="D12" s="232">
        <v>0</v>
      </c>
      <c r="E12" s="232">
        <v>1</v>
      </c>
      <c r="F12" s="232">
        <v>11</v>
      </c>
      <c r="G12" s="232">
        <v>10</v>
      </c>
      <c r="H12" s="232">
        <v>0</v>
      </c>
      <c r="I12" s="232">
        <v>0</v>
      </c>
      <c r="J12" s="232">
        <v>0</v>
      </c>
      <c r="K12" s="232">
        <v>6</v>
      </c>
      <c r="L12" s="232">
        <v>4</v>
      </c>
    </row>
    <row r="13" spans="1:32" s="279" customFormat="1" ht="16.5" customHeight="1">
      <c r="A13" s="1130" t="s">
        <v>37</v>
      </c>
      <c r="B13" s="1131"/>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368</v>
      </c>
    </row>
    <row r="14" spans="1:37" s="279" customFormat="1" ht="16.5" customHeight="1">
      <c r="A14" s="282" t="s">
        <v>0</v>
      </c>
      <c r="B14" s="206" t="s">
        <v>226</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19</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369</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370</v>
      </c>
      <c r="C17" s="234">
        <f t="shared" si="2"/>
        <v>1</v>
      </c>
      <c r="D17" s="239">
        <v>0</v>
      </c>
      <c r="E17" s="239">
        <v>0</v>
      </c>
      <c r="F17" s="239">
        <v>1</v>
      </c>
      <c r="G17" s="234">
        <f t="shared" si="1"/>
        <v>1</v>
      </c>
      <c r="H17" s="239">
        <v>0</v>
      </c>
      <c r="I17" s="239">
        <v>0</v>
      </c>
      <c r="J17" s="281">
        <v>0</v>
      </c>
      <c r="K17" s="281">
        <v>0</v>
      </c>
      <c r="L17" s="281">
        <v>1</v>
      </c>
      <c r="M17" s="293"/>
      <c r="AF17" s="207" t="s">
        <v>371</v>
      </c>
    </row>
    <row r="18" spans="1:14" s="279" customFormat="1" ht="15.75" customHeight="1">
      <c r="A18" s="208">
        <v>3</v>
      </c>
      <c r="B18" s="76" t="s">
        <v>372</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373</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374</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375</v>
      </c>
      <c r="C21" s="234">
        <f t="shared" si="2"/>
        <v>0</v>
      </c>
      <c r="D21" s="239">
        <v>0</v>
      </c>
      <c r="E21" s="239">
        <v>0</v>
      </c>
      <c r="F21" s="239">
        <v>0</v>
      </c>
      <c r="G21" s="234">
        <f t="shared" si="1"/>
        <v>0</v>
      </c>
      <c r="H21" s="239">
        <v>0</v>
      </c>
      <c r="I21" s="239">
        <v>0</v>
      </c>
      <c r="J21" s="281">
        <v>0</v>
      </c>
      <c r="K21" s="281">
        <v>0</v>
      </c>
      <c r="L21" s="281">
        <v>0</v>
      </c>
      <c r="M21" s="293"/>
      <c r="AJ21" s="279" t="s">
        <v>376</v>
      </c>
      <c r="AK21" s="279" t="s">
        <v>377</v>
      </c>
      <c r="AL21" s="279" t="s">
        <v>378</v>
      </c>
      <c r="AM21" s="207" t="s">
        <v>379</v>
      </c>
    </row>
    <row r="22" spans="1:39" s="279" customFormat="1" ht="15.75" customHeight="1">
      <c r="A22" s="208">
        <v>7</v>
      </c>
      <c r="B22" s="76" t="s">
        <v>380</v>
      </c>
      <c r="C22" s="234">
        <f t="shared" si="2"/>
        <v>0</v>
      </c>
      <c r="D22" s="239">
        <v>0</v>
      </c>
      <c r="E22" s="239">
        <v>0</v>
      </c>
      <c r="F22" s="239">
        <v>0</v>
      </c>
      <c r="G22" s="234">
        <f t="shared" si="1"/>
        <v>0</v>
      </c>
      <c r="H22" s="239">
        <v>0</v>
      </c>
      <c r="I22" s="239">
        <v>0</v>
      </c>
      <c r="J22" s="281">
        <v>0</v>
      </c>
      <c r="K22" s="281">
        <v>0</v>
      </c>
      <c r="L22" s="281">
        <v>0</v>
      </c>
      <c r="M22" s="293"/>
      <c r="N22" s="186"/>
      <c r="AM22" s="207" t="s">
        <v>381</v>
      </c>
    </row>
    <row r="23" spans="1:13" s="279" customFormat="1" ht="15.75" customHeight="1">
      <c r="A23" s="208">
        <v>8</v>
      </c>
      <c r="B23" s="76" t="s">
        <v>382</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383</v>
      </c>
      <c r="C24" s="234">
        <f t="shared" si="2"/>
        <v>0</v>
      </c>
      <c r="D24" s="239">
        <v>0</v>
      </c>
      <c r="E24" s="239">
        <v>0</v>
      </c>
      <c r="F24" s="239">
        <v>0</v>
      </c>
      <c r="G24" s="234">
        <f t="shared" si="1"/>
        <v>0</v>
      </c>
      <c r="H24" s="239">
        <v>0</v>
      </c>
      <c r="I24" s="239">
        <v>0</v>
      </c>
      <c r="J24" s="281">
        <v>0</v>
      </c>
      <c r="K24" s="281">
        <v>0</v>
      </c>
      <c r="L24" s="281">
        <v>0</v>
      </c>
      <c r="M24" s="293"/>
      <c r="AJ24" s="279" t="s">
        <v>376</v>
      </c>
    </row>
    <row r="25" spans="1:36" s="279" customFormat="1" ht="15.75" customHeight="1">
      <c r="A25" s="208">
        <v>10</v>
      </c>
      <c r="B25" s="76" t="s">
        <v>384</v>
      </c>
      <c r="C25" s="234">
        <f t="shared" si="2"/>
        <v>1</v>
      </c>
      <c r="D25" s="239">
        <v>0</v>
      </c>
      <c r="E25" s="239">
        <v>0</v>
      </c>
      <c r="F25" s="239">
        <v>1</v>
      </c>
      <c r="G25" s="234">
        <f t="shared" si="1"/>
        <v>1</v>
      </c>
      <c r="H25" s="239">
        <v>0</v>
      </c>
      <c r="I25" s="239">
        <v>0</v>
      </c>
      <c r="J25" s="281">
        <v>0</v>
      </c>
      <c r="K25" s="281">
        <v>0</v>
      </c>
      <c r="L25" s="281">
        <v>1</v>
      </c>
      <c r="M25" s="293"/>
      <c r="AJ25" s="207" t="s">
        <v>385</v>
      </c>
    </row>
    <row r="26" spans="1:44" s="279" customFormat="1" ht="15.75" customHeight="1">
      <c r="A26" s="208">
        <v>11</v>
      </c>
      <c r="B26" s="76" t="s">
        <v>386</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1024" t="s">
        <v>387</v>
      </c>
      <c r="B28" s="1024"/>
      <c r="C28" s="1024"/>
      <c r="D28" s="1024"/>
      <c r="E28" s="1024"/>
      <c r="F28" s="190"/>
      <c r="G28" s="189"/>
      <c r="H28" s="302" t="s">
        <v>432</v>
      </c>
      <c r="I28" s="303"/>
      <c r="J28" s="303"/>
      <c r="K28" s="303"/>
      <c r="L28" s="303"/>
      <c r="AG28" s="241" t="s">
        <v>388</v>
      </c>
      <c r="AI28" s="198">
        <f>82/88</f>
        <v>0.9318181818181818</v>
      </c>
    </row>
    <row r="29" spans="1:12" ht="15" customHeight="1">
      <c r="A29" s="1037" t="s">
        <v>4</v>
      </c>
      <c r="B29" s="1037"/>
      <c r="C29" s="1037"/>
      <c r="D29" s="1037"/>
      <c r="E29" s="1037"/>
      <c r="F29" s="190"/>
      <c r="G29" s="191"/>
      <c r="H29" s="1040" t="s">
        <v>249</v>
      </c>
      <c r="I29" s="1040"/>
      <c r="J29" s="1040"/>
      <c r="K29" s="1040"/>
      <c r="L29" s="1040"/>
    </row>
    <row r="30" spans="1:14" s="178" customFormat="1" ht="18.75">
      <c r="A30" s="1034"/>
      <c r="B30" s="1034"/>
      <c r="C30" s="1034"/>
      <c r="D30" s="1034"/>
      <c r="E30" s="1034"/>
      <c r="F30" s="304"/>
      <c r="G30" s="190"/>
      <c r="H30" s="1035"/>
      <c r="I30" s="1035"/>
      <c r="J30" s="1035"/>
      <c r="K30" s="1035"/>
      <c r="L30" s="1035"/>
      <c r="M30" s="305"/>
      <c r="N30" s="305"/>
    </row>
    <row r="31" spans="1:12" ht="18">
      <c r="A31" s="190"/>
      <c r="B31" s="190"/>
      <c r="C31" s="190"/>
      <c r="D31" s="190"/>
      <c r="E31" s="190"/>
      <c r="F31" s="190"/>
      <c r="G31" s="190"/>
      <c r="H31" s="190"/>
      <c r="I31" s="190"/>
      <c r="J31" s="190"/>
      <c r="K31" s="190"/>
      <c r="L31" s="306"/>
    </row>
    <row r="32" spans="1:12" ht="18">
      <c r="A32" s="190"/>
      <c r="B32" s="1115" t="s">
        <v>391</v>
      </c>
      <c r="C32" s="1115"/>
      <c r="D32" s="1115"/>
      <c r="E32" s="1115"/>
      <c r="F32" s="190"/>
      <c r="G32" s="190"/>
      <c r="H32" s="190"/>
      <c r="I32" s="1115" t="s">
        <v>391</v>
      </c>
      <c r="J32" s="1115"/>
      <c r="K32" s="1115"/>
      <c r="L32" s="306"/>
    </row>
    <row r="33" spans="1:12" ht="10.5" customHeight="1">
      <c r="A33" s="190"/>
      <c r="B33" s="190"/>
      <c r="C33" s="307" t="s">
        <v>390</v>
      </c>
      <c r="D33" s="307"/>
      <c r="E33" s="307"/>
      <c r="F33" s="307"/>
      <c r="G33" s="307"/>
      <c r="H33" s="307"/>
      <c r="I33" s="307"/>
      <c r="J33" s="308" t="s">
        <v>390</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47</v>
      </c>
      <c r="B39" s="190"/>
      <c r="C39" s="190"/>
      <c r="D39" s="190"/>
      <c r="E39" s="190"/>
      <c r="F39" s="190"/>
      <c r="G39" s="190"/>
      <c r="H39" s="309"/>
      <c r="I39" s="309"/>
      <c r="J39" s="309"/>
      <c r="K39" s="309"/>
      <c r="L39" s="309"/>
    </row>
    <row r="40" spans="1:16" ht="18" customHeight="1" hidden="1">
      <c r="A40" s="311"/>
      <c r="B40" s="1124" t="s">
        <v>308</v>
      </c>
      <c r="C40" s="1124"/>
      <c r="D40" s="1124"/>
      <c r="E40" s="1124"/>
      <c r="F40" s="1124"/>
      <c r="G40" s="311"/>
      <c r="H40" s="309"/>
      <c r="I40" s="309"/>
      <c r="J40" s="309"/>
      <c r="K40" s="309"/>
      <c r="L40" s="309"/>
      <c r="M40" s="273"/>
      <c r="N40" s="273"/>
      <c r="O40" s="273"/>
      <c r="P40" s="273"/>
    </row>
    <row r="41" spans="1:12" ht="12.75" customHeight="1" hidden="1">
      <c r="A41" s="190"/>
      <c r="B41" s="287" t="s">
        <v>309</v>
      </c>
      <c r="C41" s="312"/>
      <c r="D41" s="312"/>
      <c r="E41" s="312"/>
      <c r="F41" s="312"/>
      <c r="G41" s="190"/>
      <c r="H41" s="309"/>
      <c r="I41" s="309"/>
      <c r="J41" s="309"/>
      <c r="K41" s="309"/>
      <c r="L41" s="309"/>
    </row>
    <row r="42" spans="1:12" ht="12.75" customHeight="1" hidden="1">
      <c r="A42" s="190"/>
      <c r="B42" s="244" t="s">
        <v>310</v>
      </c>
      <c r="C42" s="312"/>
      <c r="D42" s="312"/>
      <c r="E42" s="312"/>
      <c r="F42" s="312"/>
      <c r="G42" s="190"/>
      <c r="H42" s="309"/>
      <c r="I42" s="309"/>
      <c r="J42" s="309"/>
      <c r="K42" s="309"/>
      <c r="L42" s="309"/>
    </row>
    <row r="43" spans="1:12" ht="18.75">
      <c r="A43" s="907" t="s">
        <v>433</v>
      </c>
      <c r="B43" s="907"/>
      <c r="C43" s="907"/>
      <c r="D43" s="907"/>
      <c r="E43" s="907"/>
      <c r="F43" s="190"/>
      <c r="G43" s="309"/>
      <c r="H43" s="908" t="s">
        <v>348</v>
      </c>
      <c r="I43" s="908"/>
      <c r="J43" s="908"/>
      <c r="K43" s="908"/>
      <c r="L43" s="908"/>
    </row>
    <row r="44" spans="1:12" ht="12.75" customHeight="1">
      <c r="A44" s="190"/>
      <c r="B44" s="190"/>
      <c r="C44" s="190"/>
      <c r="D44" s="190"/>
      <c r="E44" s="190"/>
      <c r="F44" s="190"/>
      <c r="G44" s="190"/>
      <c r="H44" s="309"/>
      <c r="I44" s="309"/>
      <c r="J44" s="309"/>
      <c r="K44" s="309"/>
      <c r="L44" s="309"/>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1052" t="s">
        <v>311</v>
      </c>
      <c r="B1" s="1052"/>
      <c r="C1" s="1052"/>
      <c r="D1" s="1052"/>
      <c r="E1" s="314"/>
      <c r="F1" s="1048" t="s">
        <v>468</v>
      </c>
      <c r="G1" s="1048"/>
      <c r="H1" s="1048"/>
      <c r="I1" s="1048"/>
      <c r="J1" s="1048"/>
      <c r="K1" s="1048"/>
      <c r="L1" s="1048"/>
      <c r="M1" s="1048"/>
      <c r="N1" s="1048"/>
      <c r="O1" s="1048"/>
      <c r="P1" s="315" t="s">
        <v>392</v>
      </c>
      <c r="Q1" s="316"/>
      <c r="R1" s="316"/>
      <c r="S1" s="316"/>
      <c r="T1" s="316"/>
    </row>
    <row r="2" spans="1:20" s="185" customFormat="1" ht="20.25" customHeight="1">
      <c r="A2" s="1155" t="s">
        <v>402</v>
      </c>
      <c r="B2" s="1155"/>
      <c r="C2" s="1155"/>
      <c r="D2" s="1155"/>
      <c r="E2" s="314"/>
      <c r="F2" s="1048"/>
      <c r="G2" s="1048"/>
      <c r="H2" s="1048"/>
      <c r="I2" s="1048"/>
      <c r="J2" s="1048"/>
      <c r="K2" s="1048"/>
      <c r="L2" s="1048"/>
      <c r="M2" s="1048"/>
      <c r="N2" s="1048"/>
      <c r="O2" s="1048"/>
      <c r="P2" s="316" t="s">
        <v>434</v>
      </c>
      <c r="Q2" s="316"/>
      <c r="R2" s="316"/>
      <c r="S2" s="316"/>
      <c r="T2" s="316"/>
    </row>
    <row r="3" spans="1:20" s="185" customFormat="1" ht="15" customHeight="1">
      <c r="A3" s="1155" t="s">
        <v>354</v>
      </c>
      <c r="B3" s="1155"/>
      <c r="C3" s="1155"/>
      <c r="D3" s="1155"/>
      <c r="E3" s="314"/>
      <c r="F3" s="1048"/>
      <c r="G3" s="1048"/>
      <c r="H3" s="1048"/>
      <c r="I3" s="1048"/>
      <c r="J3" s="1048"/>
      <c r="K3" s="1048"/>
      <c r="L3" s="1048"/>
      <c r="M3" s="1048"/>
      <c r="N3" s="1048"/>
      <c r="O3" s="1048"/>
      <c r="P3" s="315" t="s">
        <v>460</v>
      </c>
      <c r="Q3" s="315"/>
      <c r="R3" s="315"/>
      <c r="S3" s="317"/>
      <c r="T3" s="317"/>
    </row>
    <row r="4" spans="1:20" s="185" customFormat="1" ht="15.75" customHeight="1">
      <c r="A4" s="1160" t="s">
        <v>435</v>
      </c>
      <c r="B4" s="1160"/>
      <c r="C4" s="1160"/>
      <c r="D4" s="1160"/>
      <c r="E4" s="315"/>
      <c r="F4" s="1048"/>
      <c r="G4" s="1048"/>
      <c r="H4" s="1048"/>
      <c r="I4" s="1048"/>
      <c r="J4" s="1048"/>
      <c r="K4" s="1048"/>
      <c r="L4" s="1048"/>
      <c r="M4" s="1048"/>
      <c r="N4" s="1048"/>
      <c r="O4" s="1048"/>
      <c r="P4" s="316" t="s">
        <v>404</v>
      </c>
      <c r="Q4" s="315"/>
      <c r="R4" s="315"/>
      <c r="S4" s="317"/>
      <c r="T4" s="317"/>
    </row>
    <row r="5" spans="1:18" s="185" customFormat="1" ht="24" customHeight="1">
      <c r="A5" s="318"/>
      <c r="B5" s="318"/>
      <c r="C5" s="318"/>
      <c r="F5" s="1158"/>
      <c r="G5" s="1158"/>
      <c r="H5" s="1158"/>
      <c r="I5" s="1158"/>
      <c r="J5" s="1158"/>
      <c r="K5" s="1158"/>
      <c r="L5" s="1158"/>
      <c r="M5" s="1158"/>
      <c r="N5" s="1158"/>
      <c r="O5" s="1158"/>
      <c r="P5" s="319" t="s">
        <v>436</v>
      </c>
      <c r="Q5" s="320"/>
      <c r="R5" s="320"/>
    </row>
    <row r="6" spans="1:20" s="321" customFormat="1" ht="21.75" customHeight="1">
      <c r="A6" s="1151" t="s">
        <v>72</v>
      </c>
      <c r="B6" s="1152"/>
      <c r="C6" s="1055" t="s">
        <v>38</v>
      </c>
      <c r="D6" s="1058"/>
      <c r="E6" s="1055" t="s">
        <v>7</v>
      </c>
      <c r="F6" s="1148"/>
      <c r="G6" s="1148"/>
      <c r="H6" s="1148"/>
      <c r="I6" s="1148"/>
      <c r="J6" s="1148"/>
      <c r="K6" s="1148"/>
      <c r="L6" s="1148"/>
      <c r="M6" s="1148"/>
      <c r="N6" s="1148"/>
      <c r="O6" s="1148"/>
      <c r="P6" s="1148"/>
      <c r="Q6" s="1148"/>
      <c r="R6" s="1148"/>
      <c r="S6" s="1148"/>
      <c r="T6" s="1058"/>
    </row>
    <row r="7" spans="1:21" s="321" customFormat="1" ht="22.5" customHeight="1">
      <c r="A7" s="1153"/>
      <c r="B7" s="1154"/>
      <c r="C7" s="1027" t="s">
        <v>437</v>
      </c>
      <c r="D7" s="1027" t="s">
        <v>438</v>
      </c>
      <c r="E7" s="1055" t="s">
        <v>312</v>
      </c>
      <c r="F7" s="1156"/>
      <c r="G7" s="1156"/>
      <c r="H7" s="1156"/>
      <c r="I7" s="1156"/>
      <c r="J7" s="1156"/>
      <c r="K7" s="1156"/>
      <c r="L7" s="1157"/>
      <c r="M7" s="1055" t="s">
        <v>439</v>
      </c>
      <c r="N7" s="1148"/>
      <c r="O7" s="1148"/>
      <c r="P7" s="1148"/>
      <c r="Q7" s="1148"/>
      <c r="R7" s="1148"/>
      <c r="S7" s="1148"/>
      <c r="T7" s="1058"/>
      <c r="U7" s="322"/>
    </row>
    <row r="8" spans="1:20" s="321" customFormat="1" ht="42.75" customHeight="1">
      <c r="A8" s="1153"/>
      <c r="B8" s="1154"/>
      <c r="C8" s="1028"/>
      <c r="D8" s="1028"/>
      <c r="E8" s="1026" t="s">
        <v>440</v>
      </c>
      <c r="F8" s="1026"/>
      <c r="G8" s="1055" t="s">
        <v>441</v>
      </c>
      <c r="H8" s="1148"/>
      <c r="I8" s="1148"/>
      <c r="J8" s="1148"/>
      <c r="K8" s="1148"/>
      <c r="L8" s="1058"/>
      <c r="M8" s="1026" t="s">
        <v>442</v>
      </c>
      <c r="N8" s="1026"/>
      <c r="O8" s="1055" t="s">
        <v>441</v>
      </c>
      <c r="P8" s="1148"/>
      <c r="Q8" s="1148"/>
      <c r="R8" s="1148"/>
      <c r="S8" s="1148"/>
      <c r="T8" s="1058"/>
    </row>
    <row r="9" spans="1:20" s="321" customFormat="1" ht="35.25" customHeight="1">
      <c r="A9" s="1153"/>
      <c r="B9" s="1154"/>
      <c r="C9" s="1028"/>
      <c r="D9" s="1028"/>
      <c r="E9" s="1027" t="s">
        <v>313</v>
      </c>
      <c r="F9" s="1027" t="s">
        <v>314</v>
      </c>
      <c r="G9" s="1140" t="s">
        <v>315</v>
      </c>
      <c r="H9" s="1141"/>
      <c r="I9" s="1140" t="s">
        <v>316</v>
      </c>
      <c r="J9" s="1141"/>
      <c r="K9" s="1140" t="s">
        <v>317</v>
      </c>
      <c r="L9" s="1141"/>
      <c r="M9" s="1027" t="s">
        <v>318</v>
      </c>
      <c r="N9" s="1027" t="s">
        <v>314</v>
      </c>
      <c r="O9" s="1140" t="s">
        <v>315</v>
      </c>
      <c r="P9" s="1141"/>
      <c r="Q9" s="1140" t="s">
        <v>319</v>
      </c>
      <c r="R9" s="1141"/>
      <c r="S9" s="1140" t="s">
        <v>320</v>
      </c>
      <c r="T9" s="1141"/>
    </row>
    <row r="10" spans="1:20" s="321" customFormat="1" ht="25.5" customHeight="1">
      <c r="A10" s="1140"/>
      <c r="B10" s="1141"/>
      <c r="C10" s="1029"/>
      <c r="D10" s="1029"/>
      <c r="E10" s="1029"/>
      <c r="F10" s="1029"/>
      <c r="G10" s="223" t="s">
        <v>318</v>
      </c>
      <c r="H10" s="223" t="s">
        <v>314</v>
      </c>
      <c r="I10" s="227" t="s">
        <v>318</v>
      </c>
      <c r="J10" s="223" t="s">
        <v>314</v>
      </c>
      <c r="K10" s="227" t="s">
        <v>318</v>
      </c>
      <c r="L10" s="223" t="s">
        <v>314</v>
      </c>
      <c r="M10" s="1029"/>
      <c r="N10" s="1029"/>
      <c r="O10" s="223" t="s">
        <v>318</v>
      </c>
      <c r="P10" s="223" t="s">
        <v>314</v>
      </c>
      <c r="Q10" s="227" t="s">
        <v>318</v>
      </c>
      <c r="R10" s="223" t="s">
        <v>314</v>
      </c>
      <c r="S10" s="227" t="s">
        <v>318</v>
      </c>
      <c r="T10" s="223" t="s">
        <v>314</v>
      </c>
    </row>
    <row r="11" spans="1:32" s="230" customFormat="1" ht="12.75">
      <c r="A11" s="1149" t="s">
        <v>6</v>
      </c>
      <c r="B11" s="1150"/>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368</v>
      </c>
    </row>
    <row r="12" spans="1:20" s="230" customFormat="1" ht="20.25" customHeight="1">
      <c r="A12" s="1142" t="s">
        <v>424</v>
      </c>
      <c r="B12" s="1143"/>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146" t="s">
        <v>400</v>
      </c>
      <c r="B13" s="1147"/>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144" t="s">
        <v>37</v>
      </c>
      <c r="B14" s="1145"/>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226</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19</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369</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371</v>
      </c>
    </row>
    <row r="18" spans="1:20" s="186" customFormat="1" ht="15.75" customHeight="1">
      <c r="A18" s="208">
        <v>2</v>
      </c>
      <c r="B18" s="76" t="s">
        <v>401</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372</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373</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374</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376</v>
      </c>
      <c r="AK21" s="186" t="s">
        <v>377</v>
      </c>
      <c r="AL21" s="186" t="s">
        <v>378</v>
      </c>
      <c r="AM21" s="207" t="s">
        <v>379</v>
      </c>
    </row>
    <row r="22" spans="1:39" s="186" customFormat="1" ht="15.75" customHeight="1">
      <c r="A22" s="208">
        <v>6</v>
      </c>
      <c r="B22" s="76" t="s">
        <v>375</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381</v>
      </c>
    </row>
    <row r="23" spans="1:20" s="186" customFormat="1" ht="15.75" customHeight="1">
      <c r="A23" s="208">
        <v>7</v>
      </c>
      <c r="B23" s="76" t="s">
        <v>380</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382</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376</v>
      </c>
    </row>
    <row r="25" spans="1:36" s="186" customFormat="1" ht="15.75" customHeight="1">
      <c r="A25" s="208">
        <v>9</v>
      </c>
      <c r="B25" s="76" t="s">
        <v>383</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385</v>
      </c>
    </row>
    <row r="26" spans="1:44" s="186" customFormat="1" ht="15.75" customHeight="1">
      <c r="A26" s="208">
        <v>10</v>
      </c>
      <c r="B26" s="76" t="s">
        <v>384</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386</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388</v>
      </c>
      <c r="AI28" s="198">
        <f>82/88</f>
        <v>0.9318181818181818</v>
      </c>
    </row>
    <row r="29" spans="1:20" ht="15.75" customHeight="1">
      <c r="A29" s="188"/>
      <c r="B29" s="1024" t="s">
        <v>387</v>
      </c>
      <c r="C29" s="1024"/>
      <c r="D29" s="1024"/>
      <c r="E29" s="1024"/>
      <c r="F29" s="1024"/>
      <c r="G29" s="1024"/>
      <c r="H29" s="189"/>
      <c r="I29" s="189"/>
      <c r="J29" s="190"/>
      <c r="K29" s="189"/>
      <c r="L29" s="1031" t="s">
        <v>387</v>
      </c>
      <c r="M29" s="1031"/>
      <c r="N29" s="1031"/>
      <c r="O29" s="1031"/>
      <c r="P29" s="1031"/>
      <c r="Q29" s="1031"/>
      <c r="R29" s="1031"/>
      <c r="S29" s="1031"/>
      <c r="T29" s="1031"/>
    </row>
    <row r="30" spans="1:20" ht="15" customHeight="1">
      <c r="A30" s="188"/>
      <c r="B30" s="1037" t="s">
        <v>43</v>
      </c>
      <c r="C30" s="1037"/>
      <c r="D30" s="1037"/>
      <c r="E30" s="1037"/>
      <c r="F30" s="1037"/>
      <c r="G30" s="1037"/>
      <c r="H30" s="191"/>
      <c r="I30" s="191"/>
      <c r="J30" s="191"/>
      <c r="K30" s="191"/>
      <c r="L30" s="1040" t="s">
        <v>346</v>
      </c>
      <c r="M30" s="1040"/>
      <c r="N30" s="1040"/>
      <c r="O30" s="1040"/>
      <c r="P30" s="1040"/>
      <c r="Q30" s="1040"/>
      <c r="R30" s="1040"/>
      <c r="S30" s="1040"/>
      <c r="T30" s="1040"/>
    </row>
    <row r="31" spans="1:20" s="328" customFormat="1" ht="18.75">
      <c r="A31" s="326"/>
      <c r="B31" s="1034"/>
      <c r="C31" s="1034"/>
      <c r="D31" s="1034"/>
      <c r="E31" s="1034"/>
      <c r="F31" s="1034"/>
      <c r="G31" s="327"/>
      <c r="H31" s="327"/>
      <c r="I31" s="327"/>
      <c r="J31" s="327"/>
      <c r="K31" s="327"/>
      <c r="L31" s="1035"/>
      <c r="M31" s="1035"/>
      <c r="N31" s="1035"/>
      <c r="O31" s="1035"/>
      <c r="P31" s="1035"/>
      <c r="Q31" s="1035"/>
      <c r="R31" s="1035"/>
      <c r="S31" s="1035"/>
      <c r="T31" s="1035"/>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159" t="s">
        <v>391</v>
      </c>
      <c r="C33" s="1159"/>
      <c r="D33" s="1159"/>
      <c r="E33" s="1159"/>
      <c r="F33" s="1159"/>
      <c r="G33" s="329"/>
      <c r="H33" s="329"/>
      <c r="I33" s="329"/>
      <c r="J33" s="329"/>
      <c r="K33" s="329"/>
      <c r="L33" s="329"/>
      <c r="M33" s="329"/>
      <c r="N33" s="329"/>
      <c r="O33" s="1159" t="s">
        <v>391</v>
      </c>
      <c r="P33" s="1159"/>
      <c r="Q33" s="1159"/>
      <c r="R33" s="327"/>
      <c r="S33" s="327"/>
      <c r="T33" s="327"/>
    </row>
    <row r="34" spans="1:20" s="192" customFormat="1" ht="18.75" hidden="1">
      <c r="A34" s="243" t="s">
        <v>47</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308</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309</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321</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907" t="s">
        <v>347</v>
      </c>
      <c r="C39" s="907"/>
      <c r="D39" s="907"/>
      <c r="E39" s="907"/>
      <c r="F39" s="907"/>
      <c r="G39" s="907"/>
      <c r="H39" s="190"/>
      <c r="I39" s="190"/>
      <c r="J39" s="190"/>
      <c r="K39" s="190"/>
      <c r="L39" s="908" t="s">
        <v>348</v>
      </c>
      <c r="M39" s="908"/>
      <c r="N39" s="908"/>
      <c r="O39" s="908"/>
      <c r="P39" s="908"/>
      <c r="Q39" s="908"/>
      <c r="R39" s="908"/>
      <c r="S39" s="908"/>
      <c r="T39" s="908"/>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B33:F33"/>
    <mergeCell ref="A1:D1"/>
    <mergeCell ref="A4:D4"/>
    <mergeCell ref="G8:L8"/>
    <mergeCell ref="O33:Q33"/>
    <mergeCell ref="E6:T6"/>
    <mergeCell ref="A3:D3"/>
    <mergeCell ref="M7:T7"/>
    <mergeCell ref="C6:D6"/>
    <mergeCell ref="F1:O4"/>
    <mergeCell ref="E8:F8"/>
    <mergeCell ref="B31:F31"/>
    <mergeCell ref="M8:N8"/>
    <mergeCell ref="K9:L9"/>
    <mergeCell ref="A6:B10"/>
    <mergeCell ref="G9:H9"/>
    <mergeCell ref="A2:D2"/>
    <mergeCell ref="E7:L7"/>
    <mergeCell ref="C7:C10"/>
    <mergeCell ref="D7:D10"/>
    <mergeCell ref="F5:O5"/>
    <mergeCell ref="N9:N10"/>
    <mergeCell ref="O8:T8"/>
    <mergeCell ref="S9:T9"/>
    <mergeCell ref="A11:B11"/>
    <mergeCell ref="B29:G29"/>
    <mergeCell ref="I9:J9"/>
    <mergeCell ref="O9:P9"/>
    <mergeCell ref="M9:M10"/>
    <mergeCell ref="F9:F10"/>
    <mergeCell ref="E9:E10"/>
    <mergeCell ref="B39:G39"/>
    <mergeCell ref="L29:T29"/>
    <mergeCell ref="L30:T30"/>
    <mergeCell ref="L39:T39"/>
    <mergeCell ref="B30:G30"/>
    <mergeCell ref="Q9:R9"/>
    <mergeCell ref="L31:T31"/>
    <mergeCell ref="A12:B12"/>
    <mergeCell ref="A14:B14"/>
    <mergeCell ref="A13:B1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2016-04-29T02:49:50Z</cp:lastPrinted>
  <dcterms:created xsi:type="dcterms:W3CDTF">2004-03-07T02:36:29Z</dcterms:created>
  <dcterms:modified xsi:type="dcterms:W3CDTF">2016-07-06T02:36:00Z</dcterms:modified>
  <cp:category/>
  <cp:version/>
  <cp:contentType/>
  <cp:contentStatus/>
</cp:coreProperties>
</file>